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n Audley\OneDrive\Documents\fc\FY21\meetings\"/>
    </mc:Choice>
  </mc:AlternateContent>
  <bookViews>
    <workbookView xWindow="0" yWindow="0" windowWidth="2340" windowHeight="0"/>
  </bookViews>
  <sheets>
    <sheet name="NG&amp;Tax levy" sheetId="1" r:id="rId1"/>
    <sheet name="LocRec" sheetId="2" r:id="rId2"/>
    <sheet name="Enterprises" sheetId="6" r:id="rId3"/>
    <sheet name="CS aid" sheetId="3" r:id="rId4"/>
    <sheet name="Levycapacity" sheetId="4" r:id="rId5"/>
    <sheet name="Reserves" sheetId="5" r:id="rId6"/>
    <sheet name="Debt" sheetId="7" r:id="rId7"/>
  </sheets>
  <calcPr calcId="162913"/>
</workbook>
</file>

<file path=xl/calcChain.xml><?xml version="1.0" encoding="utf-8"?>
<calcChain xmlns="http://schemas.openxmlformats.org/spreadsheetml/2006/main">
  <c r="S20" i="1" l="1"/>
  <c r="I13" i="6" l="1"/>
  <c r="I11" i="6"/>
  <c r="I12" i="6" s="1"/>
  <c r="I15" i="6" s="1"/>
  <c r="G11" i="6"/>
  <c r="G12" i="6" s="1"/>
  <c r="G15" i="6" s="1"/>
  <c r="E11" i="6"/>
  <c r="E12" i="6" s="1"/>
  <c r="E15" i="6" s="1"/>
  <c r="C11" i="6"/>
  <c r="C12" i="6" s="1"/>
  <c r="C15" i="6" s="1"/>
  <c r="C35" i="7"/>
  <c r="D35" i="7"/>
  <c r="E35" i="7"/>
  <c r="F35" i="7"/>
  <c r="G35" i="7"/>
  <c r="H35" i="7"/>
  <c r="I35" i="7"/>
  <c r="J35" i="7"/>
  <c r="B35" i="7"/>
  <c r="D31" i="7"/>
  <c r="E31" i="7"/>
  <c r="F31" i="7"/>
  <c r="G31" i="7"/>
  <c r="H31" i="7"/>
  <c r="I31" i="7"/>
  <c r="J31" i="7"/>
  <c r="C31" i="7"/>
  <c r="B31" i="7"/>
  <c r="J19" i="7"/>
  <c r="I19" i="7"/>
  <c r="H19" i="7"/>
  <c r="G19" i="7"/>
  <c r="F19" i="7"/>
  <c r="C20" i="7"/>
  <c r="D20" i="7"/>
  <c r="E20" i="7"/>
  <c r="F20" i="7"/>
  <c r="G20" i="7"/>
  <c r="H20" i="7"/>
  <c r="I20" i="7"/>
  <c r="J20" i="7"/>
  <c r="B20" i="7"/>
  <c r="S73" i="1" l="1"/>
  <c r="P19" i="1" l="1"/>
  <c r="H55" i="1"/>
  <c r="G55" i="1"/>
  <c r="F55" i="1"/>
  <c r="D55" i="1"/>
  <c r="Q19" i="1"/>
  <c r="R19" i="1"/>
  <c r="S19" i="1"/>
  <c r="N19" i="1"/>
  <c r="Q36" i="1"/>
  <c r="R36" i="1"/>
  <c r="S36" i="1"/>
  <c r="P36" i="1"/>
  <c r="N36" i="1"/>
  <c r="H39" i="6" l="1"/>
  <c r="H41" i="6" s="1"/>
  <c r="H33" i="6"/>
  <c r="G33" i="6"/>
  <c r="F39" i="6"/>
  <c r="F41" i="6" s="1"/>
  <c r="F33" i="6"/>
  <c r="D41" i="6"/>
  <c r="D39" i="6"/>
  <c r="D33" i="6"/>
  <c r="B39" i="6"/>
  <c r="B41" i="6" s="1"/>
  <c r="B33" i="6"/>
  <c r="B21" i="6"/>
  <c r="D21" i="6"/>
  <c r="F21" i="6"/>
  <c r="F23" i="6" s="1"/>
  <c r="H21" i="6"/>
  <c r="H23" i="6" s="1"/>
  <c r="B15" i="6"/>
  <c r="D14" i="6"/>
  <c r="D15" i="6" s="1"/>
  <c r="D23" i="6" s="1"/>
  <c r="F15" i="6"/>
  <c r="H15" i="6"/>
  <c r="E33" i="6"/>
  <c r="C33" i="6"/>
  <c r="L35" i="2"/>
  <c r="L34" i="2"/>
  <c r="B23" i="6" l="1"/>
  <c r="E54" i="1"/>
  <c r="F54" i="1"/>
  <c r="G54" i="1"/>
  <c r="H54" i="1"/>
  <c r="I54" i="1"/>
  <c r="D54" i="1"/>
  <c r="I41" i="1"/>
  <c r="H41" i="1"/>
  <c r="G41" i="1"/>
  <c r="F41" i="1"/>
  <c r="D41" i="1"/>
  <c r="G19" i="1"/>
  <c r="H19" i="1"/>
  <c r="E19" i="1"/>
  <c r="F19" i="1"/>
  <c r="D19" i="1"/>
  <c r="F20" i="3" l="1"/>
  <c r="E20" i="3"/>
  <c r="F16" i="3"/>
  <c r="E16" i="3"/>
  <c r="H42" i="1" l="1"/>
  <c r="H43" i="1"/>
  <c r="G42" i="1"/>
  <c r="G43" i="1"/>
  <c r="F42" i="1"/>
  <c r="F43" i="1"/>
  <c r="D42" i="1"/>
  <c r="I42" i="1" l="1"/>
  <c r="D43" i="1"/>
  <c r="I43" i="1" s="1"/>
  <c r="H48" i="1" l="1"/>
  <c r="D53" i="1" l="1"/>
  <c r="D52" i="1"/>
  <c r="D51" i="1"/>
  <c r="D50" i="1"/>
  <c r="D49" i="1"/>
  <c r="D48" i="1"/>
  <c r="D47" i="1"/>
  <c r="D46" i="1"/>
  <c r="D45" i="1"/>
  <c r="D44" i="1"/>
  <c r="F53" i="1"/>
  <c r="F52" i="1"/>
  <c r="F51" i="1"/>
  <c r="F50" i="1"/>
  <c r="F49" i="1"/>
  <c r="F48" i="1"/>
  <c r="F47" i="1"/>
  <c r="F46" i="1"/>
  <c r="F45" i="1"/>
  <c r="F44" i="1"/>
  <c r="G53" i="1"/>
  <c r="G52" i="1"/>
  <c r="G51" i="1"/>
  <c r="G50" i="1"/>
  <c r="G49" i="1"/>
  <c r="G48" i="1"/>
  <c r="G47" i="1"/>
  <c r="G46" i="1"/>
  <c r="G45" i="1"/>
  <c r="G44" i="1"/>
  <c r="H53" i="1"/>
  <c r="H52" i="1"/>
  <c r="H51" i="1"/>
  <c r="H50" i="1"/>
  <c r="H49" i="1"/>
  <c r="H47" i="1"/>
  <c r="H46" i="1"/>
  <c r="H45" i="1"/>
  <c r="H44" i="1"/>
  <c r="F8" i="3" l="1"/>
  <c r="J8" i="3" s="1"/>
  <c r="B8" i="3"/>
  <c r="J5" i="3"/>
  <c r="D12" i="3" l="1"/>
  <c r="E12" i="3"/>
  <c r="F12" i="3"/>
  <c r="G12" i="3"/>
  <c r="H12" i="3"/>
  <c r="C12" i="3"/>
  <c r="D11" i="3"/>
  <c r="E11" i="3"/>
  <c r="F11" i="3"/>
  <c r="C11" i="3"/>
  <c r="D10" i="3"/>
  <c r="E10" i="3"/>
  <c r="F10" i="3"/>
  <c r="G10" i="3"/>
  <c r="H10" i="3"/>
  <c r="C10" i="3"/>
  <c r="R27" i="2"/>
  <c r="Q27" i="2"/>
  <c r="R26" i="2"/>
  <c r="Q26" i="2"/>
  <c r="R25" i="2"/>
  <c r="Q25" i="2"/>
  <c r="R23" i="2"/>
  <c r="Q23" i="2"/>
  <c r="Q22" i="2"/>
  <c r="R15" i="2"/>
  <c r="R14" i="2"/>
  <c r="Q14" i="2"/>
  <c r="R10" i="2"/>
  <c r="Q10" i="2"/>
  <c r="R9" i="2"/>
  <c r="Q9" i="2"/>
  <c r="R8" i="2"/>
  <c r="Q8" i="2"/>
  <c r="R7" i="2"/>
  <c r="Q7" i="2"/>
  <c r="I47" i="1" l="1"/>
  <c r="I48" i="1"/>
  <c r="I51" i="1"/>
  <c r="I52" i="1"/>
  <c r="I53" i="1" l="1"/>
  <c r="I49" i="1"/>
  <c r="I50" i="1"/>
  <c r="I46" i="1"/>
  <c r="I45" i="1"/>
  <c r="I44" i="1"/>
</calcChain>
</file>

<file path=xl/sharedStrings.xml><?xml version="1.0" encoding="utf-8"?>
<sst xmlns="http://schemas.openxmlformats.org/spreadsheetml/2006/main" count="1539" uniqueCount="230">
  <si>
    <t>DOR Code</t>
  </si>
  <si>
    <t>Municipality</t>
  </si>
  <si>
    <t>Fiscal Year</t>
  </si>
  <si>
    <t>Residential</t>
  </si>
  <si>
    <t>Open Space</t>
  </si>
  <si>
    <t>Commercial</t>
  </si>
  <si>
    <t>Industrial</t>
  </si>
  <si>
    <t>Personal Property</t>
  </si>
  <si>
    <t>192</t>
  </si>
  <si>
    <t>Montague</t>
  </si>
  <si>
    <t>Residential Levy</t>
  </si>
  <si>
    <t>Open Space Levy</t>
  </si>
  <si>
    <t xml:space="preserve">Commercial Levy </t>
  </si>
  <si>
    <t>Industrial Levy</t>
  </si>
  <si>
    <t xml:space="preserve">Personal Property Levy </t>
  </si>
  <si>
    <t xml:space="preserve">Total Levy </t>
  </si>
  <si>
    <t>RO Levy as a % of Total</t>
  </si>
  <si>
    <t>CIP Levy as a % of 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</si>
  <si>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</si>
  <si>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</si>
  <si>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</si>
  <si>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</si>
  <si>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</si>
  <si>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</si>
  <si>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</si>
  <si>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</si>
  <si>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</si>
  <si>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</si>
  <si>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</si>
  <si>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TOTAL</t>
  </si>
  <si>
    <t>Total</t>
  </si>
  <si>
    <t>RO% of Total</t>
  </si>
  <si>
    <t>CIP% of Total</t>
  </si>
  <si>
    <t>CIP Value</t>
  </si>
  <si>
    <t>Total Value</t>
  </si>
  <si>
    <t>R/O % of Total Value</t>
  </si>
  <si>
    <t>CIP % of Total Value</t>
  </si>
  <si>
    <t>Lowest Residential Factor Allowed</t>
  </si>
  <si>
    <t>Max CIP Shift Allowed</t>
  </si>
  <si>
    <t>Residential Factor Selected</t>
  </si>
  <si>
    <t>CIP Shift</t>
  </si>
  <si>
    <t>Year</t>
  </si>
  <si>
    <t>Single Family Values</t>
  </si>
  <si>
    <t>Single Family Parcels</t>
  </si>
  <si>
    <t xml:space="preserve">Average Single Family Value </t>
  </si>
  <si>
    <t>Single Family Tax Bill*</t>
  </si>
  <si>
    <t>Rank**</t>
  </si>
  <si>
    <t/>
  </si>
  <si>
    <t>Local Receipts Budget versus Actual - FY2008-FY2012</t>
  </si>
  <si>
    <t>FY2008</t>
  </si>
  <si>
    <t>FY2009</t>
  </si>
  <si>
    <t>FY2010</t>
  </si>
  <si>
    <t>FY2011</t>
  </si>
  <si>
    <t>FY2012</t>
  </si>
  <si>
    <t>FY10 vs FY09</t>
  </si>
  <si>
    <t>FY10 vs FY11</t>
  </si>
  <si>
    <t xml:space="preserve">Budget </t>
  </si>
  <si>
    <t>Actual</t>
  </si>
  <si>
    <t>% Chng</t>
  </si>
  <si>
    <t>MOTOR VEHICLE EXCISE</t>
  </si>
  <si>
    <t>OTHER EXCISE</t>
  </si>
  <si>
    <t>PENALTIES AND INTEREST ON TAXES AND EXCISES</t>
  </si>
  <si>
    <t>PAYMENTS IN LIEU OF TAXES</t>
  </si>
  <si>
    <t>CHARGES FOR SERVICES - WATER</t>
  </si>
  <si>
    <t>CHARGES FOR SERVICES - SEWER</t>
  </si>
  <si>
    <t>CHARGES FOR SERVICES - HOSPITAL</t>
  </si>
  <si>
    <t>CHARGES FOR SERVICES - SOLID WASTE FEES</t>
  </si>
  <si>
    <t>OTHER CHARGES FOR SERVICES</t>
  </si>
  <si>
    <t>FEES</t>
  </si>
  <si>
    <t>RENTALS</t>
  </si>
  <si>
    <t>DEPARTMENTAL REVENUE - SCHOOLS</t>
  </si>
  <si>
    <t>DEPARTMENTAL REVENUE - LIBRARIES</t>
  </si>
  <si>
    <t>DEPARTMENTAL REVENUE - CEMETERIES</t>
  </si>
  <si>
    <t>DEPARTMENTAL REVENUE - RECREATION</t>
  </si>
  <si>
    <t>OTHER DEPARTMENTAL REVENUE</t>
  </si>
  <si>
    <t>LICENSES AND PERMITS</t>
  </si>
  <si>
    <t>SPECIAL ASSESSMENTS</t>
  </si>
  <si>
    <t>FINES AND FORFEITS</t>
  </si>
  <si>
    <t>INVESTMENT INCOME</t>
  </si>
  <si>
    <t>MISCELLANEOUS RECURRING (UPLOAD REQUIRED)</t>
  </si>
  <si>
    <t>MISCELLANEOUS NON-RECURRING (UPLOAD REQUIRED)</t>
  </si>
  <si>
    <t>Receipt Type ID</t>
  </si>
  <si>
    <t>Receipt Description</t>
  </si>
  <si>
    <t>Estimate</t>
  </si>
  <si>
    <t>a.Meals</t>
  </si>
  <si>
    <t>b.Room</t>
  </si>
  <si>
    <t>c.Other</t>
  </si>
  <si>
    <t>d.Cannabis</t>
  </si>
  <si>
    <t>a.Cannabis Impact Fee</t>
  </si>
  <si>
    <t>b.Community Impact Fee Short Term Rentals</t>
  </si>
  <si>
    <t>MEDICAID REIMBURSEMENT</t>
  </si>
  <si>
    <t>Montague Cherry Sheet Aid (Major Accounts)</t>
  </si>
  <si>
    <t>FY2013</t>
  </si>
  <si>
    <t>FY2014</t>
  </si>
  <si>
    <t>Lottery/UGGA</t>
  </si>
  <si>
    <t>Police Career Incentive</t>
  </si>
  <si>
    <t>State-owned Land</t>
  </si>
  <si>
    <t>(post 9c cuts)</t>
  </si>
  <si>
    <t>Police Career percent cut</t>
  </si>
  <si>
    <t>UGGA percent cut</t>
  </si>
  <si>
    <t>SOL percent cut</t>
  </si>
  <si>
    <t>Town of Montague</t>
  </si>
  <si>
    <t>New Growth by Property Class</t>
  </si>
  <si>
    <t>Chng. FY08_FY12</t>
  </si>
  <si>
    <t>Levy Limit w/o Debt &amp; Capital Exclusions</t>
  </si>
  <si>
    <t>Maximum Levy Limit</t>
  </si>
  <si>
    <t>Total Tax Levy</t>
  </si>
  <si>
    <t>Excess Levy Capacity</t>
  </si>
  <si>
    <t>Excess as a % of Maximum Levy</t>
  </si>
  <si>
    <t>Levy Ceiling</t>
  </si>
  <si>
    <t>Override Capacity</t>
  </si>
  <si>
    <t>Override Capacity as a % of Levy Ceiling</t>
  </si>
  <si>
    <t>Total Assessed Value</t>
  </si>
  <si>
    <t>Tax Levy as % of Assessed Value</t>
  </si>
  <si>
    <t>Date Certified</t>
  </si>
  <si>
    <t>Certified Free Cash</t>
  </si>
  <si>
    <t>Operating Budget</t>
  </si>
  <si>
    <t>Certified Free Cash as a % of the Budget</t>
  </si>
  <si>
    <t>Enterprise Free Cash (Retained Earnings)</t>
  </si>
  <si>
    <t xml:space="preserve"> Enterprise Funds Total</t>
  </si>
  <si>
    <t>Retained Earnings as % of Total Enterprise Fund</t>
  </si>
  <si>
    <t>Enterprise Fund Retained Earnings</t>
  </si>
  <si>
    <t>Schedule A Fiscal Year</t>
  </si>
  <si>
    <t>Stabilization Fund Balance</t>
  </si>
  <si>
    <t>Stabilization Fund as % of Budget</t>
  </si>
  <si>
    <t>Stabilization Fund</t>
  </si>
  <si>
    <t>Outstanding Deferred Property Tax</t>
  </si>
  <si>
    <t>Tax Levy</t>
  </si>
  <si>
    <t>Deferred Property Taxes as % of Tax Levy</t>
  </si>
  <si>
    <t>Outstanding Property Taxes</t>
  </si>
  <si>
    <t>Outstanding Real Estate Receivables</t>
  </si>
  <si>
    <t>Outstanding Personal Property Receivables</t>
  </si>
  <si>
    <t>Outstanding Tax Liens Receivables</t>
  </si>
  <si>
    <t>Outstanding Foreclosure Receivables</t>
  </si>
  <si>
    <t>Total Outstanding RE, PP, DP, TL, FT Receivables</t>
  </si>
  <si>
    <t>Outstanding RE Receivables as % of Tax Levy</t>
  </si>
  <si>
    <t>Outstanding PP Receivables as % of Tax Levy</t>
  </si>
  <si>
    <t>Tax Lien Receivables as % of Tax Levy</t>
  </si>
  <si>
    <t>Foreclosure Receivables as % of Tax Levy</t>
  </si>
  <si>
    <t>Total Receivables as % of Tax Levy</t>
  </si>
  <si>
    <t>Tax Levy by Class FY2008-FY2020</t>
  </si>
  <si>
    <t>FY2020</t>
  </si>
  <si>
    <t>FY2021</t>
  </si>
  <si>
    <t>Gov's Budget</t>
  </si>
  <si>
    <t>UGGA</t>
  </si>
  <si>
    <t>SOL</t>
  </si>
  <si>
    <t>FY20 Base</t>
  </si>
  <si>
    <t>10% cut</t>
  </si>
  <si>
    <t>15% cut</t>
  </si>
  <si>
    <t>New Growth Valuation by Property Class FY2008-FY2020</t>
  </si>
  <si>
    <t>2008</t>
  </si>
  <si>
    <t>2009</t>
  </si>
  <si>
    <t>Assessed Values by Class FY2008-FY2020</t>
  </si>
  <si>
    <t>Average Single-Family Tax Bill FY2008-FY2020</t>
  </si>
  <si>
    <t>Tax Shift Residential vs. CIP Classes FY2008-FY2020</t>
  </si>
  <si>
    <t>Tax Rates by Class FY2007-FY2020</t>
  </si>
  <si>
    <t>Certified Free Cash FY2008-FY2020</t>
  </si>
  <si>
    <t>Excess Levy Capacity FY2008-FY2020</t>
  </si>
  <si>
    <t>Local Receipts - FY2008-FY2020</t>
  </si>
  <si>
    <t>Meals and Cannabis Excise</t>
  </si>
  <si>
    <t>Meals Excise</t>
  </si>
  <si>
    <t>Cannabis Excise</t>
  </si>
  <si>
    <t>FY19 Act,</t>
  </si>
  <si>
    <t>FY20 Act.</t>
  </si>
  <si>
    <t>FY21 Est.</t>
  </si>
  <si>
    <t>Sewer Enterprise Fund</t>
  </si>
  <si>
    <t>Revenues</t>
  </si>
  <si>
    <t>User Fees</t>
  </si>
  <si>
    <t>Other Revenue</t>
  </si>
  <si>
    <t>Retained Earnings</t>
  </si>
  <si>
    <t>FY17 Act.</t>
  </si>
  <si>
    <t>FY18 Act.</t>
  </si>
  <si>
    <t>FY19 Act.</t>
  </si>
  <si>
    <t>Airport Enterprise Fund</t>
  </si>
  <si>
    <t>FY17 Est.</t>
  </si>
  <si>
    <t>FY18 Est.</t>
  </si>
  <si>
    <t xml:space="preserve">FY19 Est. </t>
  </si>
  <si>
    <t>FY20 Est.</t>
  </si>
  <si>
    <t>Expenses</t>
  </si>
  <si>
    <t>Salaries &amp; Expenses</t>
  </si>
  <si>
    <t>Capital</t>
  </si>
  <si>
    <t>Indirect costs</t>
  </si>
  <si>
    <t>Subsidy General Fund</t>
  </si>
  <si>
    <t>FY19 Est.</t>
  </si>
  <si>
    <t>FY2018</t>
  </si>
  <si>
    <t>FY2019</t>
  </si>
  <si>
    <t>FY2022</t>
  </si>
  <si>
    <t>FY2023</t>
  </si>
  <si>
    <t>FY2024</t>
  </si>
  <si>
    <t>FY2025</t>
  </si>
  <si>
    <t>FY2026</t>
  </si>
  <si>
    <t>Notes</t>
  </si>
  <si>
    <t>Landfill Closure</t>
  </si>
  <si>
    <t>Police Station ($4.99 million)</t>
  </si>
  <si>
    <t>Police Station ($103K)</t>
  </si>
  <si>
    <t>CSO ($1.91 million)</t>
  </si>
  <si>
    <t>CSO ($1.024 million)</t>
  </si>
  <si>
    <t>CSO ($958K)</t>
  </si>
  <si>
    <t>CSO ($957K)</t>
  </si>
  <si>
    <t>Sheffield Windows (GMRSD)</t>
  </si>
  <si>
    <t>High School/MS Renov. (GMRSD)</t>
  </si>
  <si>
    <t>DPW Facility #1</t>
  </si>
  <si>
    <t>DPW Facility #2</t>
  </si>
  <si>
    <t>Storm Drain (#22 Siphon)</t>
  </si>
  <si>
    <t>Multi-Purpose 2006</t>
  </si>
  <si>
    <t>Montague Center Roof</t>
  </si>
  <si>
    <t>FRCOG Brownfields</t>
  </si>
  <si>
    <t>Sheffield Roof</t>
  </si>
  <si>
    <t>Sheffield Parking Lot</t>
  </si>
  <si>
    <t>Skateboard Park</t>
  </si>
  <si>
    <t>Soil Stabilization ($81.6K)</t>
  </si>
  <si>
    <t xml:space="preserve">WPAT Admin fees </t>
  </si>
  <si>
    <t>Short-term Interest</t>
  </si>
  <si>
    <t>TOTAL General Fund Debt</t>
  </si>
  <si>
    <t>General Fund Debt</t>
  </si>
  <si>
    <t>(Includes RSD Debt)</t>
  </si>
  <si>
    <t>Percent Chng.</t>
  </si>
  <si>
    <t>Percent Change</t>
  </si>
  <si>
    <t>Percent of Total</t>
  </si>
  <si>
    <t>Excluded Debt - Town</t>
  </si>
  <si>
    <t>Excluded Debt - GMRSD</t>
  </si>
  <si>
    <t>TOTAL Excluded Debt</t>
  </si>
  <si>
    <t>Non-Excluded Debt</t>
  </si>
  <si>
    <t>TOTAL Non-Excluded Debt</t>
  </si>
  <si>
    <t>Assumes 92.7% share (FY21) for Montague, share decreased slightly from FY20 (93.5%)</t>
  </si>
  <si>
    <t>Commercial/Industrial</t>
  </si>
  <si>
    <t>Septage Fees</t>
  </si>
  <si>
    <t>Biosolids Revenue</t>
  </si>
  <si>
    <t>Total Revenue</t>
  </si>
  <si>
    <t>Other Financing (Subsidy/Cap. Stab)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</si>
</sst>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.#0"/>
    <numFmt numFmtId="166" formatCode="#,##0.0000"/>
    <numFmt numFmtId="167" formatCode="#,##0.000000"/>
    <numFmt numFmtId="168" formatCode="#,##0.00000"/>
    <numFmt numFmtId="169" formatCode="mm/dd/yyyy"/>
    <numFmt numFmtId="170" formatCode="_(* #,##0_);_(* \(#,##0\);_(* &quot;-&quot;??_);_(@_)"/>
    <numFmt numFmtId="171" formatCode="0.000%"/>
  </numFmts>
  <fonts count="12"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sz val="10"/>
      <name val="Arial"/>
      <family val="2"/>
    </font>
    <font>
      <sz val="14"/>
      <color rgb="FF4C4C4C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rgb="FF4C4C4C"/>
      <name val="Arial"/>
      <family val="2"/>
    </font>
    <font>
      <b/>
      <sz val="10"/>
      <color rgb="FF4C4C4C"/>
      <name val="'segoe ui'"/>
    </font>
  </fonts>
  <fills count="9">
    <fill>
      <patternFill patternType="none"/>
    </fill>
    <fill>
      <patternFill patternType="gray125"/>
    </fill>
    <fill>
      <patternFill patternType="solid">
        <fgColor rgb="FF25A0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 shrinkToFit="1"/>
    </xf>
    <xf numFmtId="0" fontId="2" fillId="3" borderId="1" xfId="0" applyFont="1" applyFill="1" applyBorder="1" applyAlignment="1">
      <alignment horizontal="center" wrapText="1" shrinkToFit="1"/>
    </xf>
    <xf numFmtId="3" fontId="2" fillId="3" borderId="1" xfId="0" applyNumberFormat="1" applyFont="1" applyFill="1" applyBorder="1" applyAlignment="1">
      <alignment horizontal="right" wrapText="1" shrinkToFit="1"/>
    </xf>
    <xf numFmtId="165" fontId="2" fillId="3" borderId="1" xfId="0" applyNumberFormat="1" applyFont="1" applyFill="1" applyBorder="1" applyAlignment="1">
      <alignment horizontal="right" wrapText="1" shrinkToFit="1"/>
    </xf>
    <xf numFmtId="2" fontId="2" fillId="3" borderId="1" xfId="0" applyNumberFormat="1" applyFont="1" applyFill="1" applyBorder="1" applyAlignment="1">
      <alignment horizontal="right" wrapText="1" shrinkToFit="1"/>
    </xf>
    <xf numFmtId="3" fontId="0" fillId="0" borderId="0" xfId="0" applyNumberFormat="1"/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left" vertical="center" wrapText="1" shrinkToFit="1"/>
    </xf>
    <xf numFmtId="3" fontId="2" fillId="5" borderId="2" xfId="0" applyNumberFormat="1" applyFont="1" applyFill="1" applyBorder="1" applyAlignment="1">
      <alignment horizontal="right" vertical="center" wrapText="1" shrinkToFit="1"/>
    </xf>
    <xf numFmtId="2" fontId="2" fillId="5" borderId="2" xfId="0" applyNumberFormat="1" applyFont="1" applyFill="1" applyBorder="1" applyAlignment="1">
      <alignment horizontal="right" vertical="center" wrapText="1" shrinkToFit="1"/>
    </xf>
    <xf numFmtId="0" fontId="1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right" vertical="center"/>
    </xf>
    <xf numFmtId="166" fontId="2" fillId="5" borderId="2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>
      <alignment horizontal="right" vertical="center"/>
    </xf>
    <xf numFmtId="168" fontId="2" fillId="5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2" fillId="5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37" fontId="8" fillId="0" borderId="0" xfId="0" applyNumberFormat="1" applyFont="1" applyProtection="1"/>
    <xf numFmtId="3" fontId="8" fillId="0" borderId="0" xfId="2" applyNumberFormat="1" applyFont="1" applyFill="1" applyAlignment="1"/>
    <xf numFmtId="3" fontId="3" fillId="0" borderId="0" xfId="6" applyNumberFormat="1" applyFont="1"/>
    <xf numFmtId="10" fontId="0" fillId="0" borderId="0" xfId="0" applyNumberFormat="1"/>
    <xf numFmtId="0" fontId="2" fillId="3" borderId="0" xfId="0" applyFont="1" applyFill="1" applyBorder="1" applyAlignment="1">
      <alignment horizontal="left" wrapText="1" shrinkToFit="1"/>
    </xf>
    <xf numFmtId="0" fontId="2" fillId="3" borderId="0" xfId="0" applyFont="1" applyFill="1" applyBorder="1" applyAlignment="1">
      <alignment horizontal="center" wrapText="1" shrinkToFit="1"/>
    </xf>
    <xf numFmtId="3" fontId="2" fillId="3" borderId="0" xfId="0" applyNumberFormat="1" applyFont="1" applyFill="1" applyBorder="1" applyAlignment="1">
      <alignment horizontal="right" wrapText="1" shrinkToFit="1"/>
    </xf>
    <xf numFmtId="165" fontId="2" fillId="3" borderId="0" xfId="0" applyNumberFormat="1" applyFont="1" applyFill="1" applyBorder="1" applyAlignment="1">
      <alignment horizontal="right" wrapText="1" shrinkToFit="1"/>
    </xf>
    <xf numFmtId="2" fontId="2" fillId="3" borderId="0" xfId="0" applyNumberFormat="1" applyFont="1" applyFill="1" applyBorder="1" applyAlignment="1">
      <alignment horizontal="right" wrapText="1" shrinkToFit="1"/>
    </xf>
    <xf numFmtId="0" fontId="4" fillId="3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right"/>
    </xf>
    <xf numFmtId="0" fontId="5" fillId="6" borderId="0" xfId="0" applyFont="1" applyFill="1"/>
    <xf numFmtId="0" fontId="2" fillId="6" borderId="0" xfId="0" applyFont="1" applyFill="1" applyAlignment="1">
      <alignment horizontal="left"/>
    </xf>
    <xf numFmtId="0" fontId="0" fillId="6" borderId="0" xfId="0" applyFill="1"/>
    <xf numFmtId="3" fontId="0" fillId="6" borderId="0" xfId="0" applyNumberForma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170" fontId="0" fillId="0" borderId="0" xfId="4" applyNumberFormat="1" applyFont="1" applyAlignment="1">
      <alignment vertical="center"/>
    </xf>
    <xf numFmtId="170" fontId="0" fillId="0" borderId="0" xfId="4" quotePrefix="1" applyNumberFormat="1" applyFont="1" applyAlignment="1">
      <alignment vertical="center"/>
    </xf>
    <xf numFmtId="0" fontId="0" fillId="7" borderId="0" xfId="0" applyFill="1"/>
    <xf numFmtId="3" fontId="0" fillId="8" borderId="0" xfId="0" applyNumberFormat="1" applyFill="1"/>
    <xf numFmtId="0" fontId="0" fillId="8" borderId="0" xfId="0" applyFill="1"/>
    <xf numFmtId="43" fontId="0" fillId="0" borderId="0" xfId="0" applyNumberFormat="1"/>
    <xf numFmtId="171" fontId="0" fillId="0" borderId="0" xfId="0" applyNumberFormat="1"/>
    <xf numFmtId="0" fontId="9" fillId="0" borderId="0" xfId="0" applyFont="1"/>
    <xf numFmtId="0" fontId="3" fillId="0" borderId="0" xfId="0" applyFont="1"/>
    <xf numFmtId="43" fontId="6" fillId="0" borderId="0" xfId="0" applyNumberFormat="1" applyFont="1" applyAlignment="1">
      <alignment horizontal="center"/>
    </xf>
    <xf numFmtId="0" fontId="0" fillId="0" borderId="0" xfId="0" applyFont="1"/>
    <xf numFmtId="10" fontId="0" fillId="8" borderId="0" xfId="0" applyNumberFormat="1" applyFill="1"/>
    <xf numFmtId="0" fontId="10" fillId="8" borderId="2" xfId="0" quotePrefix="1" applyFont="1" applyFill="1" applyBorder="1" applyAlignment="1">
      <alignment horizontal="left" vertical="center" shrinkToFit="1"/>
    </xf>
    <xf numFmtId="0" fontId="6" fillId="8" borderId="0" xfId="0" applyFont="1" applyFill="1"/>
    <xf numFmtId="10" fontId="6" fillId="8" borderId="0" xfId="0" applyNumberFormat="1" applyFont="1" applyFill="1"/>
    <xf numFmtId="0" fontId="11" fillId="8" borderId="0" xfId="0" quotePrefix="1" applyFont="1" applyFill="1" applyBorder="1" applyAlignment="1">
      <alignment horizontal="left" wrapText="1" shrinkToFit="1"/>
    </xf>
    <xf numFmtId="0" fontId="11" fillId="8" borderId="0" xfId="0" applyFont="1" applyFill="1" applyBorder="1" applyAlignment="1">
      <alignment horizontal="center" wrapText="1" shrinkToFit="1"/>
    </xf>
    <xf numFmtId="10" fontId="11" fillId="8" borderId="0" xfId="0" applyNumberFormat="1" applyFont="1" applyFill="1" applyBorder="1" applyAlignment="1">
      <alignment horizontal="right" wrapText="1" shrinkToFit="1"/>
    </xf>
    <xf numFmtId="0" fontId="11" fillId="8" borderId="0" xfId="0" quotePrefix="1" applyFont="1" applyFill="1" applyAlignment="1">
      <alignment horizontal="left"/>
    </xf>
    <xf numFmtId="0" fontId="6" fillId="6" borderId="0" xfId="0" applyFont="1" applyFill="1"/>
    <xf numFmtId="0" fontId="6" fillId="6" borderId="0" xfId="0" quotePrefix="1" applyFont="1" applyFill="1" applyAlignment="1">
      <alignment horizontal="right"/>
    </xf>
    <xf numFmtId="10" fontId="6" fillId="6" borderId="0" xfId="0" applyNumberFormat="1" applyFont="1" applyFill="1"/>
    <xf numFmtId="0" fontId="0" fillId="6" borderId="0" xfId="0" applyFont="1" applyFill="1"/>
    <xf numFmtId="0" fontId="9" fillId="6" borderId="0" xfId="0" applyFont="1" applyFill="1"/>
    <xf numFmtId="166" fontId="2" fillId="3" borderId="0" xfId="0" applyNumberFormat="1" applyFont="1" applyFill="1" applyBorder="1" applyAlignment="1">
      <alignment horizontal="right" wrapText="1" shrinkToFit="1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_Section 3 FY03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5A0D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selection activeCell="J41" sqref="J41"/>
    </sheetView>
  </sheetViews>
  <sheetFormatPr defaultColWidth="9.1328125" defaultRowHeight="12.75"/>
  <cols>
    <col min="1" max="1" width="15.73046875" customWidth="1"/>
    <col min="2" max="2" width="12.59765625" customWidth="1"/>
    <col min="3" max="3" width="11.265625" customWidth="1"/>
    <col min="4" max="4" width="12.3984375" customWidth="1"/>
    <col min="5" max="5" width="13.1328125" customWidth="1"/>
    <col min="6" max="6" width="12.3984375" customWidth="1"/>
    <col min="7" max="7" width="12.73046875" customWidth="1"/>
    <col min="8" max="8" width="16.265625" customWidth="1"/>
    <col min="9" max="9" width="12.86328125" customWidth="1"/>
    <col min="10" max="10" width="13.59765625" customWidth="1"/>
    <col min="12" max="12" width="16.3984375" customWidth="1"/>
    <col min="14" max="14" width="12.59765625" customWidth="1"/>
    <col min="15" max="15" width="11.1328125" customWidth="1"/>
    <col min="16" max="16" width="12" customWidth="1"/>
    <col min="17" max="17" width="12.3984375" customWidth="1"/>
    <col min="18" max="18" width="11.1328125" customWidth="1"/>
    <col min="19" max="19" width="11.59765625" customWidth="1"/>
  </cols>
  <sheetData>
    <row r="1" spans="1:21" ht="17.25">
      <c r="A1" s="34" t="s">
        <v>101</v>
      </c>
    </row>
    <row r="3" spans="1:21" ht="17.25">
      <c r="A3" s="34" t="s">
        <v>149</v>
      </c>
      <c r="K3" s="34" t="s">
        <v>140</v>
      </c>
    </row>
    <row r="5" spans="1:21" ht="39.4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 t="s">
        <v>6</v>
      </c>
      <c r="H5" s="45" t="s">
        <v>7</v>
      </c>
      <c r="K5" s="25" t="s">
        <v>0</v>
      </c>
      <c r="L5" s="25" t="s">
        <v>1</v>
      </c>
      <c r="M5" s="25" t="s">
        <v>2</v>
      </c>
      <c r="N5" s="25" t="s">
        <v>10</v>
      </c>
      <c r="O5" s="25" t="s">
        <v>11</v>
      </c>
      <c r="P5" s="25" t="s">
        <v>12</v>
      </c>
      <c r="Q5" s="25" t="s">
        <v>13</v>
      </c>
      <c r="R5" s="25" t="s">
        <v>14</v>
      </c>
      <c r="S5" s="25" t="s">
        <v>15</v>
      </c>
      <c r="T5" s="25" t="s">
        <v>16</v>
      </c>
      <c r="U5" s="25" t="s">
        <v>17</v>
      </c>
    </row>
    <row r="6" spans="1:21">
      <c r="A6" s="3" t="s">
        <v>8</v>
      </c>
      <c r="B6" s="2" t="s">
        <v>9</v>
      </c>
      <c r="C6" s="4">
        <v>2008</v>
      </c>
      <c r="D6" s="5">
        <v>4907225</v>
      </c>
      <c r="E6" s="5">
        <v>0</v>
      </c>
      <c r="F6" s="5">
        <v>673437</v>
      </c>
      <c r="G6" s="5">
        <v>520461</v>
      </c>
      <c r="H6" s="5">
        <v>2066952</v>
      </c>
      <c r="K6" s="7" t="s">
        <v>8</v>
      </c>
      <c r="L6" s="7" t="s">
        <v>9</v>
      </c>
      <c r="M6" s="8">
        <v>2008</v>
      </c>
      <c r="N6" s="9">
        <v>7537977.3600000003</v>
      </c>
      <c r="O6" s="9">
        <v>58488.58</v>
      </c>
      <c r="P6" s="9">
        <v>677452.85</v>
      </c>
      <c r="Q6" s="9">
        <v>1573259.58</v>
      </c>
      <c r="R6" s="9">
        <v>663058.07999999996</v>
      </c>
      <c r="S6" s="9">
        <v>10510236.449999999</v>
      </c>
      <c r="T6" s="10">
        <v>72.28</v>
      </c>
      <c r="U6" s="10">
        <v>27.72</v>
      </c>
    </row>
    <row r="7" spans="1:21">
      <c r="A7" s="3" t="s">
        <v>8</v>
      </c>
      <c r="B7" s="2" t="s">
        <v>9</v>
      </c>
      <c r="C7" s="4">
        <v>2009</v>
      </c>
      <c r="D7" s="5">
        <v>3394154</v>
      </c>
      <c r="E7" s="5">
        <v>0</v>
      </c>
      <c r="F7" s="5">
        <v>992340</v>
      </c>
      <c r="G7" s="5">
        <v>3423315</v>
      </c>
      <c r="H7" s="5">
        <v>7126260</v>
      </c>
      <c r="K7" s="7" t="s">
        <v>8</v>
      </c>
      <c r="L7" s="7" t="s">
        <v>9</v>
      </c>
      <c r="M7" s="8">
        <v>2009</v>
      </c>
      <c r="N7" s="9">
        <v>7948200.9199999999</v>
      </c>
      <c r="O7" s="9">
        <v>57391.5</v>
      </c>
      <c r="P7" s="9">
        <v>724215.4</v>
      </c>
      <c r="Q7" s="9">
        <v>1711742.05</v>
      </c>
      <c r="R7" s="9">
        <v>805737.42</v>
      </c>
      <c r="S7" s="9">
        <v>11247287.289999999</v>
      </c>
      <c r="T7" s="10">
        <v>71.180000000000007</v>
      </c>
      <c r="U7" s="10">
        <v>28.82</v>
      </c>
    </row>
    <row r="8" spans="1:21">
      <c r="A8" s="3" t="s">
        <v>8</v>
      </c>
      <c r="B8" s="2" t="s">
        <v>9</v>
      </c>
      <c r="C8" s="4">
        <v>2010</v>
      </c>
      <c r="D8" s="5">
        <v>2852367</v>
      </c>
      <c r="E8" s="5">
        <v>0</v>
      </c>
      <c r="F8" s="5">
        <v>503490</v>
      </c>
      <c r="G8" s="5">
        <v>4118680</v>
      </c>
      <c r="H8" s="5">
        <v>2484199</v>
      </c>
      <c r="K8" s="7" t="s">
        <v>8</v>
      </c>
      <c r="L8" s="7" t="s">
        <v>9</v>
      </c>
      <c r="M8" s="8">
        <v>2010</v>
      </c>
      <c r="N8" s="9">
        <v>8079102.3200000003</v>
      </c>
      <c r="O8" s="9">
        <v>0</v>
      </c>
      <c r="P8" s="9">
        <v>737225.4</v>
      </c>
      <c r="Q8" s="9">
        <v>2368506.0499999998</v>
      </c>
      <c r="R8" s="9">
        <v>687330.29</v>
      </c>
      <c r="S8" s="9">
        <v>11872164.060000001</v>
      </c>
      <c r="T8" s="10">
        <v>68.05</v>
      </c>
      <c r="U8" s="10">
        <v>31.95</v>
      </c>
    </row>
    <row r="9" spans="1:21">
      <c r="A9" s="3" t="s">
        <v>8</v>
      </c>
      <c r="B9" s="2" t="s">
        <v>9</v>
      </c>
      <c r="C9" s="4">
        <v>2011</v>
      </c>
      <c r="D9" s="5">
        <v>2672805</v>
      </c>
      <c r="E9" s="5">
        <v>0</v>
      </c>
      <c r="F9" s="5">
        <v>1187175</v>
      </c>
      <c r="G9" s="5">
        <v>4500</v>
      </c>
      <c r="H9" s="5">
        <v>9249520</v>
      </c>
      <c r="K9" s="7" t="s">
        <v>8</v>
      </c>
      <c r="L9" s="7" t="s">
        <v>9</v>
      </c>
      <c r="M9" s="8">
        <v>2011</v>
      </c>
      <c r="N9" s="9">
        <v>8505402.2200000007</v>
      </c>
      <c r="O9" s="9">
        <v>0</v>
      </c>
      <c r="P9" s="9">
        <v>805775.58</v>
      </c>
      <c r="Q9" s="9">
        <v>2531961.5</v>
      </c>
      <c r="R9" s="9">
        <v>881568.46</v>
      </c>
      <c r="S9" s="9">
        <v>12724707.76</v>
      </c>
      <c r="T9" s="10">
        <v>66.84</v>
      </c>
      <c r="U9" s="10">
        <v>33.159999999999997</v>
      </c>
    </row>
    <row r="10" spans="1:21">
      <c r="A10" s="3" t="s">
        <v>8</v>
      </c>
      <c r="B10" s="2" t="s">
        <v>9</v>
      </c>
      <c r="C10" s="4">
        <v>2012</v>
      </c>
      <c r="D10" s="5">
        <v>1395900</v>
      </c>
      <c r="E10" s="5">
        <v>0</v>
      </c>
      <c r="F10" s="5">
        <v>105200</v>
      </c>
      <c r="G10" s="5">
        <v>1318245</v>
      </c>
      <c r="H10" s="5">
        <v>4093530</v>
      </c>
      <c r="K10" s="7" t="s">
        <v>8</v>
      </c>
      <c r="L10" s="7" t="s">
        <v>9</v>
      </c>
      <c r="M10" s="8">
        <v>2012</v>
      </c>
      <c r="N10" s="9">
        <v>8736800.2400000002</v>
      </c>
      <c r="O10" s="9">
        <v>0</v>
      </c>
      <c r="P10" s="9">
        <v>844765.48</v>
      </c>
      <c r="Q10" s="9">
        <v>2643173.3199999998</v>
      </c>
      <c r="R10" s="9">
        <v>921396.15</v>
      </c>
      <c r="S10" s="9">
        <v>13146135.189999999</v>
      </c>
      <c r="T10" s="10">
        <v>66.459999999999994</v>
      </c>
      <c r="U10" s="10">
        <v>33.54</v>
      </c>
    </row>
    <row r="11" spans="1:21">
      <c r="A11" s="3" t="s">
        <v>8</v>
      </c>
      <c r="B11" s="2" t="s">
        <v>9</v>
      </c>
      <c r="C11" s="4">
        <v>2013</v>
      </c>
      <c r="D11" s="5">
        <v>1180500</v>
      </c>
      <c r="E11" s="5">
        <v>0</v>
      </c>
      <c r="F11" s="5">
        <v>575381</v>
      </c>
      <c r="G11" s="5">
        <v>678483</v>
      </c>
      <c r="H11" s="5">
        <v>3955250</v>
      </c>
      <c r="K11" s="7" t="s">
        <v>8</v>
      </c>
      <c r="L11" s="7" t="s">
        <v>9</v>
      </c>
      <c r="M11" s="8">
        <v>2013</v>
      </c>
      <c r="N11" s="9">
        <v>9042580.8300000001</v>
      </c>
      <c r="O11" s="9">
        <v>0</v>
      </c>
      <c r="P11" s="9">
        <v>871029.54</v>
      </c>
      <c r="Q11" s="9">
        <v>2797555.4</v>
      </c>
      <c r="R11" s="9">
        <v>907028.46</v>
      </c>
      <c r="S11" s="9">
        <v>13618194.23</v>
      </c>
      <c r="T11" s="10">
        <v>66.400000000000006</v>
      </c>
      <c r="U11" s="10">
        <v>33.6</v>
      </c>
    </row>
    <row r="12" spans="1:21">
      <c r="A12" s="3" t="s">
        <v>8</v>
      </c>
      <c r="B12" s="2" t="s">
        <v>9</v>
      </c>
      <c r="C12" s="4">
        <v>2014</v>
      </c>
      <c r="D12" s="5">
        <v>1210203</v>
      </c>
      <c r="E12" s="5">
        <v>0</v>
      </c>
      <c r="F12" s="5">
        <v>165900</v>
      </c>
      <c r="G12" s="5">
        <v>136435</v>
      </c>
      <c r="H12" s="5">
        <v>16749360</v>
      </c>
      <c r="K12" s="7" t="s">
        <v>8</v>
      </c>
      <c r="L12" s="7" t="s">
        <v>9</v>
      </c>
      <c r="M12" s="8">
        <v>2014</v>
      </c>
      <c r="N12" s="9">
        <v>8687487.7300000004</v>
      </c>
      <c r="O12" s="9">
        <v>0</v>
      </c>
      <c r="P12" s="9">
        <v>834247.48</v>
      </c>
      <c r="Q12" s="9">
        <v>3445061.11</v>
      </c>
      <c r="R12" s="9">
        <v>1395895.07</v>
      </c>
      <c r="S12" s="9">
        <v>14362691.390000001</v>
      </c>
      <c r="T12" s="10">
        <v>60.49</v>
      </c>
      <c r="U12" s="10">
        <v>39.51</v>
      </c>
    </row>
    <row r="13" spans="1:21">
      <c r="A13" s="3" t="s">
        <v>8</v>
      </c>
      <c r="B13" s="2" t="s">
        <v>9</v>
      </c>
      <c r="C13" s="4">
        <v>2015</v>
      </c>
      <c r="D13" s="5">
        <v>1403190</v>
      </c>
      <c r="E13" s="5">
        <v>0</v>
      </c>
      <c r="F13" s="5">
        <v>337300</v>
      </c>
      <c r="G13" s="5">
        <v>132300</v>
      </c>
      <c r="H13" s="5">
        <v>3134830</v>
      </c>
      <c r="K13" s="7" t="s">
        <v>8</v>
      </c>
      <c r="L13" s="7" t="s">
        <v>9</v>
      </c>
      <c r="M13" s="8">
        <v>2015</v>
      </c>
      <c r="N13" s="9">
        <v>8973301.8800000008</v>
      </c>
      <c r="O13" s="9">
        <v>0</v>
      </c>
      <c r="P13" s="9">
        <v>853627.67</v>
      </c>
      <c r="Q13" s="9">
        <v>3556893.32</v>
      </c>
      <c r="R13" s="9">
        <v>1440163.11</v>
      </c>
      <c r="S13" s="9">
        <v>14823985.98</v>
      </c>
      <c r="T13" s="10">
        <v>60.53</v>
      </c>
      <c r="U13" s="10">
        <v>39.47</v>
      </c>
    </row>
    <row r="14" spans="1:21">
      <c r="A14" s="3" t="s">
        <v>8</v>
      </c>
      <c r="B14" s="2" t="s">
        <v>9</v>
      </c>
      <c r="C14" s="4">
        <v>2016</v>
      </c>
      <c r="D14" s="5">
        <v>1972360</v>
      </c>
      <c r="E14" s="5">
        <v>0</v>
      </c>
      <c r="F14" s="5">
        <v>672474</v>
      </c>
      <c r="G14" s="5">
        <v>242900</v>
      </c>
      <c r="H14" s="5">
        <v>3406989</v>
      </c>
      <c r="K14" s="7" t="s">
        <v>8</v>
      </c>
      <c r="L14" s="7" t="s">
        <v>9</v>
      </c>
      <c r="M14" s="8">
        <v>2016</v>
      </c>
      <c r="N14" s="9">
        <v>9298056.4399999995</v>
      </c>
      <c r="O14" s="9">
        <v>0</v>
      </c>
      <c r="P14" s="9">
        <v>862714.09</v>
      </c>
      <c r="Q14" s="9">
        <v>3653817.95</v>
      </c>
      <c r="R14" s="9">
        <v>1490781.31</v>
      </c>
      <c r="S14" s="9">
        <v>15305369.789999999</v>
      </c>
      <c r="T14" s="10">
        <v>60.75</v>
      </c>
      <c r="U14" s="10">
        <v>39.25</v>
      </c>
    </row>
    <row r="15" spans="1:21">
      <c r="A15" s="3" t="s">
        <v>8</v>
      </c>
      <c r="B15" s="2" t="s">
        <v>9</v>
      </c>
      <c r="C15" s="4">
        <v>2017</v>
      </c>
      <c r="D15" s="5">
        <v>4666000</v>
      </c>
      <c r="E15" s="5">
        <v>0</v>
      </c>
      <c r="F15" s="5">
        <v>134800</v>
      </c>
      <c r="G15" s="5">
        <v>466900</v>
      </c>
      <c r="H15" s="5">
        <v>6365255</v>
      </c>
      <c r="K15" s="7" t="s">
        <v>8</v>
      </c>
      <c r="L15" s="7" t="s">
        <v>9</v>
      </c>
      <c r="M15" s="8">
        <v>2017</v>
      </c>
      <c r="N15" s="9">
        <v>9473088.2100000009</v>
      </c>
      <c r="O15" s="9">
        <v>0</v>
      </c>
      <c r="P15" s="9">
        <v>891529.22</v>
      </c>
      <c r="Q15" s="9">
        <v>3961233.39</v>
      </c>
      <c r="R15" s="9">
        <v>1620191.27</v>
      </c>
      <c r="S15" s="9">
        <v>15946042.09</v>
      </c>
      <c r="T15" s="10">
        <v>59.41</v>
      </c>
      <c r="U15" s="10">
        <v>40.590000000000003</v>
      </c>
    </row>
    <row r="16" spans="1:21">
      <c r="A16" s="3" t="s">
        <v>8</v>
      </c>
      <c r="B16" s="2" t="s">
        <v>9</v>
      </c>
      <c r="C16" s="4">
        <v>2018</v>
      </c>
      <c r="D16" s="5">
        <v>4498647</v>
      </c>
      <c r="E16" s="5">
        <v>0</v>
      </c>
      <c r="F16" s="5">
        <v>1292270</v>
      </c>
      <c r="G16" s="5">
        <v>0</v>
      </c>
      <c r="H16" s="5">
        <v>20086697</v>
      </c>
      <c r="K16" s="7" t="s">
        <v>8</v>
      </c>
      <c r="L16" s="7" t="s">
        <v>9</v>
      </c>
      <c r="M16" s="8">
        <v>2018</v>
      </c>
      <c r="N16" s="9">
        <v>9837960.0500000007</v>
      </c>
      <c r="O16" s="9">
        <v>0</v>
      </c>
      <c r="P16" s="9">
        <v>916507.12</v>
      </c>
      <c r="Q16" s="9">
        <v>4127184.63</v>
      </c>
      <c r="R16" s="9">
        <v>2058012.23</v>
      </c>
      <c r="S16" s="9">
        <v>16939664.030000001</v>
      </c>
      <c r="T16" s="10">
        <v>58.08</v>
      </c>
      <c r="U16" s="10">
        <v>41.92</v>
      </c>
    </row>
    <row r="17" spans="1:21">
      <c r="A17" s="3">
        <v>192</v>
      </c>
      <c r="B17" s="2" t="s">
        <v>9</v>
      </c>
      <c r="C17" s="4">
        <v>2019</v>
      </c>
      <c r="D17" s="5">
        <v>4118400</v>
      </c>
      <c r="E17" s="5">
        <v>0</v>
      </c>
      <c r="F17" s="5">
        <v>1401700</v>
      </c>
      <c r="G17" s="5">
        <v>1093500</v>
      </c>
      <c r="H17" s="5">
        <v>14853937</v>
      </c>
      <c r="K17" s="7" t="s">
        <v>8</v>
      </c>
      <c r="L17" s="7" t="s">
        <v>9</v>
      </c>
      <c r="M17" s="8">
        <v>2019</v>
      </c>
      <c r="N17" s="9">
        <v>10176784.84</v>
      </c>
      <c r="O17" s="9">
        <v>0</v>
      </c>
      <c r="P17" s="9">
        <v>919935.4</v>
      </c>
      <c r="Q17" s="9">
        <v>4210515.28</v>
      </c>
      <c r="R17" s="9">
        <v>2625876.71</v>
      </c>
      <c r="S17" s="9">
        <v>17933112.23</v>
      </c>
      <c r="T17" s="10">
        <v>56.75</v>
      </c>
      <c r="U17" s="10">
        <v>43.25</v>
      </c>
    </row>
    <row r="18" spans="1:21">
      <c r="A18" s="3" t="s">
        <v>8</v>
      </c>
      <c r="B18" s="2" t="s">
        <v>9</v>
      </c>
      <c r="C18" s="4">
        <v>2020</v>
      </c>
      <c r="D18" s="5">
        <v>2905600</v>
      </c>
      <c r="E18" s="5">
        <v>0</v>
      </c>
      <c r="F18" s="5">
        <v>801640</v>
      </c>
      <c r="G18" s="5">
        <v>3213921</v>
      </c>
      <c r="H18" s="5">
        <v>15644231</v>
      </c>
      <c r="K18" s="7" t="s">
        <v>8</v>
      </c>
      <c r="L18" s="7" t="s">
        <v>9</v>
      </c>
      <c r="M18" s="8">
        <v>2020</v>
      </c>
      <c r="N18" s="9">
        <v>10575440.17</v>
      </c>
      <c r="O18" s="9">
        <v>0</v>
      </c>
      <c r="P18" s="9">
        <v>989288.82</v>
      </c>
      <c r="Q18" s="9">
        <v>4441090.74</v>
      </c>
      <c r="R18" s="9">
        <v>2797574.87</v>
      </c>
      <c r="S18" s="9">
        <v>18803394.600000001</v>
      </c>
      <c r="T18" s="10">
        <v>56.24</v>
      </c>
      <c r="U18" s="10">
        <v>43.76</v>
      </c>
    </row>
    <row r="19" spans="1:21" ht="17.25">
      <c r="A19" s="60"/>
      <c r="B19" s="61" t="s">
        <v>29</v>
      </c>
      <c r="C19" s="62"/>
      <c r="D19" s="63">
        <f>SUM(D6:D18)</f>
        <v>37177351</v>
      </c>
      <c r="E19" s="63">
        <f t="shared" ref="E19:F19" si="0">SUM(E6:E18)</f>
        <v>0</v>
      </c>
      <c r="F19" s="63">
        <f t="shared" si="0"/>
        <v>8843107</v>
      </c>
      <c r="G19" s="63">
        <f>SUM(G6:G18)</f>
        <v>15349640</v>
      </c>
      <c r="H19" s="63">
        <f t="shared" ref="H19" si="1">SUM(H6:H18)</f>
        <v>109217010</v>
      </c>
      <c r="K19" s="39"/>
      <c r="L19" s="83" t="s">
        <v>217</v>
      </c>
      <c r="M19" s="84"/>
      <c r="N19" s="85">
        <f>N18/N6-1</f>
        <v>0.40295462097275392</v>
      </c>
      <c r="O19" s="85"/>
      <c r="P19" s="85">
        <f t="shared" ref="P19:S19" si="2">P18/P6-1</f>
        <v>0.4603065290816919</v>
      </c>
      <c r="Q19" s="85">
        <f t="shared" si="2"/>
        <v>1.8228594927735955</v>
      </c>
      <c r="R19" s="85">
        <f t="shared" si="2"/>
        <v>3.2192003300826988</v>
      </c>
      <c r="S19" s="85">
        <f t="shared" si="2"/>
        <v>0.7890553356675436</v>
      </c>
      <c r="T19" s="42"/>
      <c r="U19" s="42"/>
    </row>
    <row r="20" spans="1:21" ht="17.25">
      <c r="A20" s="34"/>
      <c r="K20" s="39"/>
      <c r="L20" s="39"/>
      <c r="M20" s="40"/>
      <c r="N20" s="41"/>
      <c r="O20" s="41"/>
      <c r="P20" s="41"/>
      <c r="Q20" s="41"/>
      <c r="R20" s="41"/>
      <c r="S20" s="92">
        <f>S19/12</f>
        <v>6.5754611305628638E-2</v>
      </c>
      <c r="T20" s="42"/>
      <c r="U20" s="42"/>
    </row>
    <row r="21" spans="1:21" ht="17.25">
      <c r="A21" s="34"/>
      <c r="C21" s="34" t="s">
        <v>155</v>
      </c>
      <c r="H21" s="12"/>
      <c r="K21" s="34" t="s">
        <v>152</v>
      </c>
    </row>
    <row r="22" spans="1:21" ht="26.25">
      <c r="A22" s="34"/>
      <c r="C22" s="6" t="s">
        <v>2</v>
      </c>
      <c r="D22" s="6" t="s">
        <v>3</v>
      </c>
      <c r="E22" s="6" t="s">
        <v>5</v>
      </c>
      <c r="K22" s="18" t="s">
        <v>0</v>
      </c>
      <c r="L22" s="18" t="s">
        <v>1</v>
      </c>
      <c r="M22" s="18" t="s">
        <v>2</v>
      </c>
      <c r="N22" s="18" t="s">
        <v>3</v>
      </c>
      <c r="O22" s="18" t="s">
        <v>4</v>
      </c>
      <c r="P22" s="18" t="s">
        <v>5</v>
      </c>
      <c r="Q22" s="18" t="s">
        <v>6</v>
      </c>
      <c r="R22" s="18" t="s">
        <v>7</v>
      </c>
      <c r="S22" s="18" t="s">
        <v>30</v>
      </c>
      <c r="T22" s="18" t="s">
        <v>31</v>
      </c>
      <c r="U22" s="18" t="s">
        <v>32</v>
      </c>
    </row>
    <row r="23" spans="1:21">
      <c r="C23" s="8" t="s">
        <v>18</v>
      </c>
      <c r="D23" s="11">
        <v>17.57</v>
      </c>
      <c r="E23" s="11">
        <v>26.94</v>
      </c>
      <c r="K23" s="14" t="s">
        <v>8</v>
      </c>
      <c r="L23" s="15" t="s">
        <v>9</v>
      </c>
      <c r="M23" s="14" t="s">
        <v>150</v>
      </c>
      <c r="N23" s="16">
        <v>556308292</v>
      </c>
      <c r="O23" s="16">
        <v>4316500</v>
      </c>
      <c r="P23" s="16">
        <v>32758842</v>
      </c>
      <c r="Q23" s="16">
        <v>76076382</v>
      </c>
      <c r="R23" s="16">
        <v>32062770</v>
      </c>
      <c r="S23" s="16">
        <v>701522786</v>
      </c>
      <c r="T23" s="17">
        <v>79.915400000000005</v>
      </c>
      <c r="U23" s="17">
        <v>20.084599999999998</v>
      </c>
    </row>
    <row r="24" spans="1:21" ht="12.75" customHeight="1">
      <c r="C24" s="8" t="s">
        <v>19</v>
      </c>
      <c r="D24" s="11">
        <v>17.13</v>
      </c>
      <c r="E24" s="11">
        <v>26.19</v>
      </c>
      <c r="J24" s="34"/>
      <c r="K24" s="14" t="s">
        <v>8</v>
      </c>
      <c r="L24" s="15" t="s">
        <v>9</v>
      </c>
      <c r="M24" s="14" t="s">
        <v>151</v>
      </c>
      <c r="N24" s="16">
        <v>556207202</v>
      </c>
      <c r="O24" s="16">
        <v>4016200</v>
      </c>
      <c r="P24" s="16">
        <v>33653132</v>
      </c>
      <c r="Q24" s="16">
        <v>79541917</v>
      </c>
      <c r="R24" s="16">
        <v>37441330</v>
      </c>
      <c r="S24" s="16">
        <v>710859781</v>
      </c>
      <c r="T24" s="17">
        <v>78.809299999999993</v>
      </c>
      <c r="U24" s="17">
        <v>21.1907</v>
      </c>
    </row>
    <row r="25" spans="1:21">
      <c r="C25" s="8" t="s">
        <v>20</v>
      </c>
      <c r="D25" s="11">
        <v>17.09</v>
      </c>
      <c r="E25" s="11">
        <v>25.92</v>
      </c>
      <c r="K25" s="14" t="s">
        <v>8</v>
      </c>
      <c r="L25" s="15" t="s">
        <v>9</v>
      </c>
      <c r="M25" s="14" t="s">
        <v>28</v>
      </c>
      <c r="N25" s="16">
        <v>568550480</v>
      </c>
      <c r="O25" s="16">
        <v>0</v>
      </c>
      <c r="P25" s="16">
        <v>34257686</v>
      </c>
      <c r="Q25" s="16">
        <v>110060690</v>
      </c>
      <c r="R25" s="16">
        <v>31939140</v>
      </c>
      <c r="S25" s="16">
        <v>744807996</v>
      </c>
      <c r="T25" s="17">
        <v>76.3352</v>
      </c>
      <c r="U25" s="17">
        <v>23.6648</v>
      </c>
    </row>
    <row r="26" spans="1:21">
      <c r="C26" s="8" t="s">
        <v>21</v>
      </c>
      <c r="D26" s="11">
        <v>16.670000000000002</v>
      </c>
      <c r="E26" s="11">
        <v>25.09</v>
      </c>
      <c r="K26" s="14" t="s">
        <v>8</v>
      </c>
      <c r="L26" s="15" t="s">
        <v>9</v>
      </c>
      <c r="M26" s="14" t="s">
        <v>27</v>
      </c>
      <c r="N26" s="16">
        <v>556636271</v>
      </c>
      <c r="O26" s="16">
        <v>0</v>
      </c>
      <c r="P26" s="16">
        <v>34957726</v>
      </c>
      <c r="Q26" s="16">
        <v>109846486</v>
      </c>
      <c r="R26" s="16">
        <v>38245920</v>
      </c>
      <c r="S26" s="16">
        <v>739686403</v>
      </c>
      <c r="T26" s="17">
        <v>75.253</v>
      </c>
      <c r="U26" s="17">
        <v>24.747</v>
      </c>
    </row>
    <row r="27" spans="1:21">
      <c r="C27" s="8" t="s">
        <v>22</v>
      </c>
      <c r="D27" s="11">
        <v>17.61</v>
      </c>
      <c r="E27" s="11">
        <v>26.3</v>
      </c>
      <c r="K27" s="14" t="s">
        <v>8</v>
      </c>
      <c r="L27" s="15" t="s">
        <v>9</v>
      </c>
      <c r="M27" s="14" t="s">
        <v>26</v>
      </c>
      <c r="N27" s="16">
        <v>547075782</v>
      </c>
      <c r="O27" s="16">
        <v>0</v>
      </c>
      <c r="P27" s="16">
        <v>35345836</v>
      </c>
      <c r="Q27" s="16">
        <v>110593026</v>
      </c>
      <c r="R27" s="16">
        <v>38552140</v>
      </c>
      <c r="S27" s="16">
        <v>731566784</v>
      </c>
      <c r="T27" s="17">
        <v>74.781400000000005</v>
      </c>
      <c r="U27" s="17">
        <v>25.218599999999999</v>
      </c>
    </row>
    <row r="28" spans="1:21">
      <c r="C28" s="8" t="s">
        <v>23</v>
      </c>
      <c r="D28" s="11">
        <v>16.96</v>
      </c>
      <c r="E28" s="11">
        <v>25.65</v>
      </c>
      <c r="K28" s="14" t="s">
        <v>8</v>
      </c>
      <c r="L28" s="15" t="s">
        <v>9</v>
      </c>
      <c r="M28" s="14" t="s">
        <v>25</v>
      </c>
      <c r="N28" s="16">
        <v>530667889</v>
      </c>
      <c r="O28" s="16">
        <v>0</v>
      </c>
      <c r="P28" s="16">
        <v>34144631</v>
      </c>
      <c r="Q28" s="16">
        <v>109665049</v>
      </c>
      <c r="R28" s="16">
        <v>35555800</v>
      </c>
      <c r="S28" s="16">
        <v>710033369</v>
      </c>
      <c r="T28" s="17">
        <v>74.738399999999999</v>
      </c>
      <c r="U28" s="17">
        <v>25.261600000000001</v>
      </c>
    </row>
    <row r="29" spans="1:21">
      <c r="C29" s="8" t="s">
        <v>24</v>
      </c>
      <c r="D29" s="11">
        <v>16.34</v>
      </c>
      <c r="E29" s="11">
        <v>24.85</v>
      </c>
      <c r="K29" s="14" t="s">
        <v>8</v>
      </c>
      <c r="L29" s="15" t="s">
        <v>9</v>
      </c>
      <c r="M29" s="14" t="s">
        <v>24</v>
      </c>
      <c r="N29" s="16">
        <v>531669996</v>
      </c>
      <c r="O29" s="16">
        <v>0</v>
      </c>
      <c r="P29" s="16">
        <v>33571327</v>
      </c>
      <c r="Q29" s="16">
        <v>138634250</v>
      </c>
      <c r="R29" s="16">
        <v>56172840</v>
      </c>
      <c r="S29" s="16">
        <v>760048413</v>
      </c>
      <c r="T29" s="17">
        <v>69.952100000000002</v>
      </c>
      <c r="U29" s="17">
        <v>30.047899999999998</v>
      </c>
    </row>
    <row r="30" spans="1:21">
      <c r="C30" s="8" t="s">
        <v>25</v>
      </c>
      <c r="D30" s="11">
        <v>17.04</v>
      </c>
      <c r="E30" s="11">
        <v>25.51</v>
      </c>
      <c r="K30" s="14" t="s">
        <v>8</v>
      </c>
      <c r="L30" s="15" t="s">
        <v>9</v>
      </c>
      <c r="M30" s="14" t="s">
        <v>23</v>
      </c>
      <c r="N30" s="16">
        <v>529086196</v>
      </c>
      <c r="O30" s="16">
        <v>0</v>
      </c>
      <c r="P30" s="16">
        <v>33279831</v>
      </c>
      <c r="Q30" s="16">
        <v>138670305</v>
      </c>
      <c r="R30" s="16">
        <v>56146710</v>
      </c>
      <c r="S30" s="16">
        <v>757183042</v>
      </c>
      <c r="T30" s="17">
        <v>69.875600000000006</v>
      </c>
      <c r="U30" s="17">
        <v>30.124400000000001</v>
      </c>
    </row>
    <row r="31" spans="1:21">
      <c r="C31" s="8" t="s">
        <v>26</v>
      </c>
      <c r="D31" s="11">
        <v>15.97</v>
      </c>
      <c r="E31" s="11">
        <v>23.9</v>
      </c>
      <c r="K31" s="14" t="s">
        <v>8</v>
      </c>
      <c r="L31" s="15" t="s">
        <v>9</v>
      </c>
      <c r="M31" s="14" t="s">
        <v>22</v>
      </c>
      <c r="N31" s="16">
        <v>527998662</v>
      </c>
      <c r="O31" s="16">
        <v>0</v>
      </c>
      <c r="P31" s="16">
        <v>32802817</v>
      </c>
      <c r="Q31" s="16">
        <v>138928439</v>
      </c>
      <c r="R31" s="16">
        <v>56683700</v>
      </c>
      <c r="S31" s="16">
        <v>756413618</v>
      </c>
      <c r="T31" s="17">
        <v>69.802899999999994</v>
      </c>
      <c r="U31" s="17">
        <v>30.197099999999999</v>
      </c>
    </row>
    <row r="32" spans="1:21">
      <c r="C32" s="8" t="s">
        <v>27</v>
      </c>
      <c r="D32" s="11">
        <v>15.28</v>
      </c>
      <c r="E32" s="11">
        <v>23.05</v>
      </c>
      <c r="K32" s="14" t="s">
        <v>8</v>
      </c>
      <c r="L32" s="15" t="s">
        <v>9</v>
      </c>
      <c r="M32" s="14" t="s">
        <v>21</v>
      </c>
      <c r="N32" s="16">
        <v>568271638</v>
      </c>
      <c r="O32" s="16">
        <v>0</v>
      </c>
      <c r="P32" s="16">
        <v>35533249</v>
      </c>
      <c r="Q32" s="16">
        <v>157880964</v>
      </c>
      <c r="R32" s="16">
        <v>64575180</v>
      </c>
      <c r="S32" s="16">
        <v>826261031</v>
      </c>
      <c r="T32" s="17">
        <v>68.776300000000006</v>
      </c>
      <c r="U32" s="17">
        <v>31.223700000000001</v>
      </c>
    </row>
    <row r="33" spans="2:21">
      <c r="C33" s="8" t="s">
        <v>28</v>
      </c>
      <c r="D33" s="11">
        <v>14.21</v>
      </c>
      <c r="E33" s="11">
        <v>21.52</v>
      </c>
      <c r="K33" s="14" t="s">
        <v>8</v>
      </c>
      <c r="L33" s="15" t="s">
        <v>9</v>
      </c>
      <c r="M33" s="14" t="s">
        <v>20</v>
      </c>
      <c r="N33" s="16">
        <v>575655942</v>
      </c>
      <c r="O33" s="16">
        <v>0</v>
      </c>
      <c r="P33" s="16">
        <v>35359071</v>
      </c>
      <c r="Q33" s="16">
        <v>159227802</v>
      </c>
      <c r="R33" s="16">
        <v>79398620</v>
      </c>
      <c r="S33" s="16">
        <v>849641435</v>
      </c>
      <c r="T33" s="17">
        <v>67.752799999999993</v>
      </c>
      <c r="U33" s="17">
        <v>32.247199999999999</v>
      </c>
    </row>
    <row r="34" spans="2:21">
      <c r="C34" s="8">
        <v>2009</v>
      </c>
      <c r="D34" s="11">
        <v>14.29</v>
      </c>
      <c r="E34" s="11">
        <v>21.52</v>
      </c>
      <c r="K34" s="14" t="s">
        <v>8</v>
      </c>
      <c r="L34" s="15" t="s">
        <v>9</v>
      </c>
      <c r="M34" s="14" t="s">
        <v>19</v>
      </c>
      <c r="N34" s="16">
        <v>594091351</v>
      </c>
      <c r="O34" s="16">
        <v>0</v>
      </c>
      <c r="P34" s="16">
        <v>35125445</v>
      </c>
      <c r="Q34" s="16">
        <v>160768052</v>
      </c>
      <c r="R34" s="16">
        <v>100262570</v>
      </c>
      <c r="S34" s="16">
        <v>890247418</v>
      </c>
      <c r="T34" s="17">
        <v>66.7333</v>
      </c>
      <c r="U34" s="17">
        <v>33.2667</v>
      </c>
    </row>
    <row r="35" spans="2:21">
      <c r="C35" s="8">
        <v>2008</v>
      </c>
      <c r="D35" s="11">
        <v>13.55</v>
      </c>
      <c r="E35" s="11">
        <v>20.68</v>
      </c>
      <c r="K35" s="14" t="s">
        <v>8</v>
      </c>
      <c r="L35" s="15" t="s">
        <v>9</v>
      </c>
      <c r="M35" s="14" t="s">
        <v>18</v>
      </c>
      <c r="N35" s="16">
        <v>601903254</v>
      </c>
      <c r="O35" s="16">
        <v>0</v>
      </c>
      <c r="P35" s="16">
        <v>36721931</v>
      </c>
      <c r="Q35" s="16">
        <v>164851178</v>
      </c>
      <c r="R35" s="16">
        <v>103844650</v>
      </c>
      <c r="S35" s="16">
        <v>907321013</v>
      </c>
      <c r="T35" s="17">
        <v>66.338499999999996</v>
      </c>
      <c r="U35" s="17">
        <v>33.661499999999997</v>
      </c>
    </row>
    <row r="36" spans="2:21" ht="13.15">
      <c r="C36" s="8">
        <v>2007</v>
      </c>
      <c r="D36" s="11">
        <v>13.25</v>
      </c>
      <c r="E36" s="11">
        <v>20.59</v>
      </c>
      <c r="L36" s="80" t="s">
        <v>216</v>
      </c>
      <c r="M36" s="81"/>
      <c r="N36" s="82">
        <f>N35/N23-1</f>
        <v>8.1959882057627054E-2</v>
      </c>
      <c r="O36" s="82"/>
      <c r="P36" s="82">
        <f>P35/P23-1</f>
        <v>0.12097768901599149</v>
      </c>
      <c r="Q36" s="82">
        <f t="shared" ref="Q36:S36" si="3">Q35/Q23-1</f>
        <v>1.1669166391219812</v>
      </c>
      <c r="R36" s="82">
        <f t="shared" si="3"/>
        <v>2.2387922191376477</v>
      </c>
      <c r="S36" s="82">
        <f t="shared" si="3"/>
        <v>0.29335929082708367</v>
      </c>
    </row>
    <row r="37" spans="2:21">
      <c r="C37" s="40"/>
      <c r="D37" s="43"/>
      <c r="E37" s="43"/>
    </row>
    <row r="38" spans="2:21" ht="17.25">
      <c r="B38" s="34" t="s">
        <v>102</v>
      </c>
    </row>
    <row r="39" spans="2:21" ht="17.25">
      <c r="B39" s="34"/>
    </row>
    <row r="40" spans="2:21" ht="13.15"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29</v>
      </c>
    </row>
    <row r="41" spans="2:21">
      <c r="B41" s="2" t="s">
        <v>9</v>
      </c>
      <c r="C41" s="4">
        <v>2008</v>
      </c>
      <c r="D41" s="12">
        <f>ROUND(D6*D36/1000,0)</f>
        <v>65021</v>
      </c>
      <c r="F41" s="12">
        <f>ROUND(F6*E36/1000,0)</f>
        <v>13866</v>
      </c>
      <c r="G41" s="12">
        <f>ROUND(G6*E36/1000,0)</f>
        <v>10716</v>
      </c>
      <c r="H41" s="12">
        <f>ROUND(H6*E36/1000,0)</f>
        <v>42559</v>
      </c>
      <c r="I41" s="12">
        <f>SUM(D41:H41)</f>
        <v>132162</v>
      </c>
      <c r="J41" s="38"/>
    </row>
    <row r="42" spans="2:21" ht="12.75" customHeight="1">
      <c r="B42" s="2" t="s">
        <v>9</v>
      </c>
      <c r="C42" s="4">
        <v>2009</v>
      </c>
      <c r="D42" s="12">
        <f>ROUND(D7*D35/1000,0)</f>
        <v>45991</v>
      </c>
      <c r="F42" s="12">
        <f>ROUND(F7*E35/1000,0)</f>
        <v>20522</v>
      </c>
      <c r="G42" s="12">
        <f>ROUND(G7*E35/1000,0)</f>
        <v>70794</v>
      </c>
      <c r="H42" s="12">
        <f>ROUND(H7*E35/1000,0)</f>
        <v>147371</v>
      </c>
      <c r="I42" s="12">
        <f t="shared" ref="I42:I43" si="4">SUM(D42:H42)</f>
        <v>284678</v>
      </c>
      <c r="J42" s="38"/>
    </row>
    <row r="43" spans="2:21" ht="12.75" customHeight="1">
      <c r="B43" s="2" t="s">
        <v>9</v>
      </c>
      <c r="C43" s="4">
        <v>2010</v>
      </c>
      <c r="D43" s="12">
        <f>ROUND(D8*D34/1000,0)</f>
        <v>40760</v>
      </c>
      <c r="F43" s="12">
        <f>ROUND(F8*E34/1000,0)</f>
        <v>10835</v>
      </c>
      <c r="G43" s="12">
        <f>ROUND(G8*E34/1000,0)</f>
        <v>88634</v>
      </c>
      <c r="H43" s="12">
        <f>ROUND(H8*E34/1000,0)</f>
        <v>53460</v>
      </c>
      <c r="I43" s="12">
        <f t="shared" si="4"/>
        <v>193689</v>
      </c>
      <c r="J43" s="38"/>
    </row>
    <row r="44" spans="2:21" ht="13.5" customHeight="1">
      <c r="B44" s="2" t="s">
        <v>9</v>
      </c>
      <c r="C44" s="4">
        <v>2011</v>
      </c>
      <c r="D44" s="12">
        <f>ROUND(D9*D33/1000,0)</f>
        <v>37981</v>
      </c>
      <c r="E44" s="12"/>
      <c r="F44" s="12">
        <f>ROUND(F9*E33/1000,0)</f>
        <v>25548</v>
      </c>
      <c r="G44" s="12">
        <f>ROUND(G9*E33/1000,0)</f>
        <v>97</v>
      </c>
      <c r="H44" s="12">
        <f>ROUND(H9*E33/1000,0)</f>
        <v>199050</v>
      </c>
      <c r="I44" s="12">
        <f>SUM(D44:H44)</f>
        <v>262676</v>
      </c>
      <c r="J44" s="38"/>
    </row>
    <row r="45" spans="2:21">
      <c r="B45" s="2" t="s">
        <v>9</v>
      </c>
      <c r="C45" s="4">
        <v>2012</v>
      </c>
      <c r="D45" s="12">
        <f>ROUND(D10*D32/1000,0)</f>
        <v>21329</v>
      </c>
      <c r="E45" s="12"/>
      <c r="F45" s="12">
        <f>ROUND(F10*E32/1000,0)</f>
        <v>2425</v>
      </c>
      <c r="G45" s="12">
        <f>ROUND(G10*E32/1000,0)</f>
        <v>30386</v>
      </c>
      <c r="H45" s="12">
        <f>ROUND(H10*E32/1000,0)</f>
        <v>94356</v>
      </c>
      <c r="I45" s="12">
        <f t="shared" ref="I45:I53" si="5">SUM(D45:H45)</f>
        <v>148496</v>
      </c>
      <c r="J45" s="38"/>
    </row>
    <row r="46" spans="2:21">
      <c r="B46" s="2" t="s">
        <v>9</v>
      </c>
      <c r="C46" s="4">
        <v>2013</v>
      </c>
      <c r="D46" s="12">
        <f>ROUND(D11*D31/1000,0)</f>
        <v>18853</v>
      </c>
      <c r="E46" s="12"/>
      <c r="F46" s="12">
        <f>ROUND(F11*E31/1000,0)</f>
        <v>13752</v>
      </c>
      <c r="G46" s="12">
        <f>ROUND(G11*E31/1000,0)</f>
        <v>16216</v>
      </c>
      <c r="H46" s="12">
        <f>ROUND(H11*E31/1000,0)</f>
        <v>94530</v>
      </c>
      <c r="I46" s="12">
        <f t="shared" si="5"/>
        <v>143351</v>
      </c>
      <c r="J46" s="38"/>
    </row>
    <row r="47" spans="2:21">
      <c r="B47" s="2" t="s">
        <v>9</v>
      </c>
      <c r="C47" s="4">
        <v>2014</v>
      </c>
      <c r="D47" s="12">
        <f>ROUND(D12*D30/1000,0)</f>
        <v>20622</v>
      </c>
      <c r="E47" s="12"/>
      <c r="F47" s="12">
        <f>ROUND(F12*E30/1000,0)</f>
        <v>4232</v>
      </c>
      <c r="G47" s="12">
        <f>ROUND(G12*E30/1000,0)</f>
        <v>3480</v>
      </c>
      <c r="H47" s="12">
        <f>ROUND(H12*E30/1000,0)</f>
        <v>427276</v>
      </c>
      <c r="I47" s="12">
        <f t="shared" si="5"/>
        <v>455610</v>
      </c>
      <c r="J47" s="38"/>
    </row>
    <row r="48" spans="2:21">
      <c r="B48" s="2" t="s">
        <v>9</v>
      </c>
      <c r="C48" s="4">
        <v>2015</v>
      </c>
      <c r="D48" s="12">
        <f>ROUND(D13*D29/1000,0)</f>
        <v>22928</v>
      </c>
      <c r="E48" s="12"/>
      <c r="F48" s="12">
        <f>ROUND(F13*E29/1000,0)</f>
        <v>8382</v>
      </c>
      <c r="G48" s="12">
        <f>ROUND(G13*E29/1000,0)</f>
        <v>3288</v>
      </c>
      <c r="H48" s="12">
        <f>ROUND(H13*E29/1000,0)</f>
        <v>77901</v>
      </c>
      <c r="I48" s="12">
        <f t="shared" si="5"/>
        <v>112499</v>
      </c>
      <c r="J48" s="38"/>
    </row>
    <row r="49" spans="1:20">
      <c r="B49" s="2" t="s">
        <v>9</v>
      </c>
      <c r="C49" s="4">
        <v>2016</v>
      </c>
      <c r="D49" s="12">
        <f>ROUND(D14*D28/1000,0)</f>
        <v>33451</v>
      </c>
      <c r="E49" s="12"/>
      <c r="F49" s="12">
        <f>ROUND(F14*E28/1000,0)</f>
        <v>17249</v>
      </c>
      <c r="G49" s="12">
        <f>ROUND(G14*E28/1000,0)</f>
        <v>6230</v>
      </c>
      <c r="H49" s="12">
        <f>ROUND(H14*E28/1000,0)</f>
        <v>87389</v>
      </c>
      <c r="I49" s="12">
        <f t="shared" si="5"/>
        <v>144319</v>
      </c>
      <c r="J49" s="38"/>
    </row>
    <row r="50" spans="1:20">
      <c r="B50" s="2" t="s">
        <v>9</v>
      </c>
      <c r="C50" s="4">
        <v>2017</v>
      </c>
      <c r="D50" s="12">
        <f>ROUND(D15*D27/1000,0)</f>
        <v>82168</v>
      </c>
      <c r="E50" s="12"/>
      <c r="F50" s="12">
        <f>ROUND(F15*E27/1000,0)</f>
        <v>3545</v>
      </c>
      <c r="G50" s="12">
        <f>ROUND(G15*E27/1000,0)</f>
        <v>12279</v>
      </c>
      <c r="H50" s="12">
        <f>ROUND(H15*E27/1000,0)</f>
        <v>167406</v>
      </c>
      <c r="I50" s="12">
        <f t="shared" si="5"/>
        <v>265398</v>
      </c>
      <c r="J50" s="38"/>
    </row>
    <row r="51" spans="1:20">
      <c r="B51" s="2" t="s">
        <v>9</v>
      </c>
      <c r="C51" s="4">
        <v>2018</v>
      </c>
      <c r="D51" s="12">
        <f>ROUND(D16*D26/1000,0)</f>
        <v>74992</v>
      </c>
      <c r="E51" s="12"/>
      <c r="F51" s="12">
        <f>ROUND(F16*E26/1000,0)</f>
        <v>32423</v>
      </c>
      <c r="G51" s="12">
        <f>ROUND(G16*E26/1000,0)</f>
        <v>0</v>
      </c>
      <c r="H51" s="12">
        <f>ROUND(H16*E26/1000,0)</f>
        <v>503975</v>
      </c>
      <c r="I51" s="12">
        <f t="shared" si="5"/>
        <v>611390</v>
      </c>
      <c r="J51" s="38"/>
    </row>
    <row r="52" spans="1:20">
      <c r="B52" s="2" t="s">
        <v>9</v>
      </c>
      <c r="C52" s="4">
        <v>2019</v>
      </c>
      <c r="D52" s="12">
        <f>ROUND(D17*D25/1000,0)</f>
        <v>70383</v>
      </c>
      <c r="E52" s="12"/>
      <c r="F52" s="12">
        <f>ROUND(F17*E25/1000,0)</f>
        <v>36332</v>
      </c>
      <c r="G52" s="12">
        <f>ROUND(G17*E25/1000,0)</f>
        <v>28344</v>
      </c>
      <c r="H52" s="12">
        <f>ROUND(H17*E25/1000,0)</f>
        <v>385014</v>
      </c>
      <c r="I52" s="12">
        <f t="shared" si="5"/>
        <v>520073</v>
      </c>
      <c r="J52" s="38"/>
    </row>
    <row r="53" spans="1:20">
      <c r="B53" s="2" t="s">
        <v>9</v>
      </c>
      <c r="C53" s="4">
        <v>2020</v>
      </c>
      <c r="D53" s="12">
        <f>ROUND(D18*D24/1000,0)</f>
        <v>49773</v>
      </c>
      <c r="E53" s="12"/>
      <c r="F53" s="12">
        <f>ROUND(F18*E24/1000,0)</f>
        <v>20995</v>
      </c>
      <c r="G53" s="12">
        <f>ROUND(G18*E24/1000,0)</f>
        <v>84173</v>
      </c>
      <c r="H53" s="12">
        <f>ROUND(H18*E24/1000,0)</f>
        <v>409722</v>
      </c>
      <c r="I53" s="12">
        <f t="shared" si="5"/>
        <v>564663</v>
      </c>
      <c r="J53" s="38"/>
    </row>
    <row r="54" spans="1:20">
      <c r="B54" s="61" t="s">
        <v>29</v>
      </c>
      <c r="C54" s="62"/>
      <c r="D54" s="63">
        <f>SUM(D41:D53)</f>
        <v>584252</v>
      </c>
      <c r="E54" s="63">
        <f t="shared" ref="E54:I54" si="6">SUM(E41:E53)</f>
        <v>0</v>
      </c>
      <c r="F54" s="63">
        <f t="shared" si="6"/>
        <v>210106</v>
      </c>
      <c r="G54" s="63">
        <f t="shared" si="6"/>
        <v>354637</v>
      </c>
      <c r="H54" s="63">
        <f t="shared" si="6"/>
        <v>2690009</v>
      </c>
      <c r="I54" s="63">
        <f t="shared" si="6"/>
        <v>3839004</v>
      </c>
    </row>
    <row r="55" spans="1:20" ht="13.15">
      <c r="B55" s="86" t="s">
        <v>218</v>
      </c>
      <c r="C55" s="72"/>
      <c r="D55" s="79">
        <f>D54/I54</f>
        <v>0.15218843220793726</v>
      </c>
      <c r="E55" s="79"/>
      <c r="F55" s="79">
        <f>F54/I54</f>
        <v>5.4729299578744901E-2</v>
      </c>
      <c r="G55" s="79">
        <f>G54/I54</f>
        <v>9.2377345790731133E-2</v>
      </c>
      <c r="H55" s="79">
        <f>H54/I54</f>
        <v>0.70070492242258664</v>
      </c>
    </row>
    <row r="57" spans="1:20" ht="17.25">
      <c r="B57" s="44" t="s">
        <v>154</v>
      </c>
      <c r="N57" s="34" t="s">
        <v>153</v>
      </c>
    </row>
    <row r="59" spans="1:20" ht="52.5">
      <c r="B59" s="18" t="s">
        <v>1</v>
      </c>
      <c r="C59" s="18" t="s">
        <v>2</v>
      </c>
      <c r="D59" s="18" t="s">
        <v>33</v>
      </c>
      <c r="E59" s="18" t="s">
        <v>34</v>
      </c>
      <c r="F59" s="18" t="s">
        <v>35</v>
      </c>
      <c r="G59" s="18" t="s">
        <v>36</v>
      </c>
      <c r="H59" s="18" t="s">
        <v>37</v>
      </c>
      <c r="I59" s="18" t="s">
        <v>38</v>
      </c>
      <c r="J59" s="18" t="s">
        <v>39</v>
      </c>
      <c r="K59" s="18" t="s">
        <v>40</v>
      </c>
      <c r="N59" s="25" t="s">
        <v>1</v>
      </c>
      <c r="O59" s="25" t="s">
        <v>41</v>
      </c>
      <c r="P59" s="25" t="s">
        <v>42</v>
      </c>
      <c r="Q59" s="25" t="s">
        <v>43</v>
      </c>
      <c r="R59" s="25" t="s">
        <v>44</v>
      </c>
      <c r="S59" s="25" t="s">
        <v>45</v>
      </c>
      <c r="T59" s="25" t="s">
        <v>46</v>
      </c>
    </row>
    <row r="60" spans="1:20">
      <c r="A60" s="19"/>
      <c r="B60" s="19" t="s">
        <v>9</v>
      </c>
      <c r="C60" s="20" t="s">
        <v>150</v>
      </c>
      <c r="D60" s="21">
        <v>140897994</v>
      </c>
      <c r="E60" s="21">
        <v>701522786</v>
      </c>
      <c r="F60" s="22">
        <v>79.915400000000005</v>
      </c>
      <c r="G60" s="22">
        <v>20.084599999999998</v>
      </c>
      <c r="H60" s="23">
        <v>0.87433799999999995</v>
      </c>
      <c r="I60" s="23">
        <v>1.5</v>
      </c>
      <c r="J60" s="23">
        <v>0.904497</v>
      </c>
      <c r="K60" s="24">
        <v>1.3658699999999999</v>
      </c>
      <c r="N60" s="7" t="s">
        <v>9</v>
      </c>
      <c r="O60" s="7" t="s">
        <v>150</v>
      </c>
      <c r="P60" s="9">
        <v>386370538</v>
      </c>
      <c r="Q60" s="9">
        <v>2000</v>
      </c>
      <c r="R60" s="9">
        <v>193185</v>
      </c>
      <c r="S60" s="9">
        <v>2618</v>
      </c>
      <c r="T60" s="9">
        <v>278</v>
      </c>
    </row>
    <row r="61" spans="1:20">
      <c r="A61" s="19"/>
      <c r="B61" s="19" t="s">
        <v>9</v>
      </c>
      <c r="C61" s="20" t="s">
        <v>151</v>
      </c>
      <c r="D61" s="21">
        <v>150636379</v>
      </c>
      <c r="E61" s="21">
        <v>710859781</v>
      </c>
      <c r="F61" s="22">
        <v>78.809299999999993</v>
      </c>
      <c r="G61" s="22">
        <v>21.1907</v>
      </c>
      <c r="H61" s="23">
        <v>0.86555599999999999</v>
      </c>
      <c r="I61" s="23">
        <v>1.5</v>
      </c>
      <c r="J61" s="23">
        <v>0.90320100000000003</v>
      </c>
      <c r="K61" s="24">
        <v>1.3481399999999999</v>
      </c>
      <c r="N61" s="7" t="s">
        <v>9</v>
      </c>
      <c r="O61" s="7" t="s">
        <v>151</v>
      </c>
      <c r="P61" s="9">
        <v>384016000</v>
      </c>
      <c r="Q61" s="9">
        <v>2006</v>
      </c>
      <c r="R61" s="9">
        <v>191434</v>
      </c>
      <c r="S61" s="9">
        <v>2736</v>
      </c>
      <c r="T61" s="9">
        <v>272</v>
      </c>
    </row>
    <row r="62" spans="1:20">
      <c r="A62" s="19"/>
      <c r="B62" s="19" t="s">
        <v>9</v>
      </c>
      <c r="C62" s="20" t="s">
        <v>28</v>
      </c>
      <c r="D62" s="21">
        <v>176257516</v>
      </c>
      <c r="E62" s="21">
        <v>744807996</v>
      </c>
      <c r="F62" s="22">
        <v>76.3352</v>
      </c>
      <c r="G62" s="22">
        <v>23.6648</v>
      </c>
      <c r="H62" s="23">
        <v>0.84499400000000002</v>
      </c>
      <c r="I62" s="23">
        <v>1.5</v>
      </c>
      <c r="J62" s="23">
        <v>0.89148799999999995</v>
      </c>
      <c r="K62" s="24">
        <v>1.3500300000000001</v>
      </c>
      <c r="N62" s="7" t="s">
        <v>9</v>
      </c>
      <c r="O62" s="7" t="s">
        <v>28</v>
      </c>
      <c r="P62" s="9">
        <v>399600300</v>
      </c>
      <c r="Q62" s="9">
        <v>2050</v>
      </c>
      <c r="R62" s="9">
        <v>194927</v>
      </c>
      <c r="S62" s="9">
        <v>2770</v>
      </c>
      <c r="T62" s="9">
        <v>282</v>
      </c>
    </row>
    <row r="63" spans="1:20">
      <c r="B63" s="19" t="s">
        <v>9</v>
      </c>
      <c r="C63" s="20" t="s">
        <v>27</v>
      </c>
      <c r="D63" s="21">
        <v>183050132</v>
      </c>
      <c r="E63" s="21">
        <v>739686403</v>
      </c>
      <c r="F63" s="22">
        <v>75.253</v>
      </c>
      <c r="G63" s="22">
        <v>24.747</v>
      </c>
      <c r="H63" s="23">
        <v>0.83557499999999996</v>
      </c>
      <c r="I63" s="23">
        <v>1.5</v>
      </c>
      <c r="J63" s="23">
        <v>0.88819099999999995</v>
      </c>
      <c r="K63" s="24">
        <v>1.34</v>
      </c>
      <c r="N63" s="7" t="s">
        <v>9</v>
      </c>
      <c r="O63" s="7" t="s">
        <v>27</v>
      </c>
      <c r="P63" s="9">
        <v>388415600</v>
      </c>
      <c r="Q63" s="9">
        <v>2031</v>
      </c>
      <c r="R63" s="9">
        <v>191244</v>
      </c>
      <c r="S63" s="9">
        <v>2922</v>
      </c>
      <c r="T63" s="9">
        <v>272</v>
      </c>
    </row>
    <row r="64" spans="1:20">
      <c r="B64" s="19" t="s">
        <v>9</v>
      </c>
      <c r="C64" s="20" t="s">
        <v>26</v>
      </c>
      <c r="D64" s="21">
        <v>184491002</v>
      </c>
      <c r="E64" s="21">
        <v>731566784</v>
      </c>
      <c r="F64" s="22">
        <v>74.781400000000005</v>
      </c>
      <c r="G64" s="22">
        <v>25.218599999999999</v>
      </c>
      <c r="H64" s="23">
        <v>0.83138500000000004</v>
      </c>
      <c r="I64" s="23">
        <v>1.5</v>
      </c>
      <c r="J64" s="23">
        <v>0.888714</v>
      </c>
      <c r="K64" s="24">
        <v>1.33</v>
      </c>
      <c r="N64" s="7" t="s">
        <v>9</v>
      </c>
      <c r="O64" s="7" t="s">
        <v>26</v>
      </c>
      <c r="P64" s="9">
        <v>381475200</v>
      </c>
      <c r="Q64" s="9">
        <v>2034</v>
      </c>
      <c r="R64" s="9">
        <v>187549</v>
      </c>
      <c r="S64" s="9">
        <v>2995</v>
      </c>
      <c r="T64" s="9">
        <v>274</v>
      </c>
    </row>
    <row r="65" spans="2:20">
      <c r="B65" s="19" t="s">
        <v>9</v>
      </c>
      <c r="C65" s="20" t="s">
        <v>25</v>
      </c>
      <c r="D65" s="21">
        <v>179365480</v>
      </c>
      <c r="E65" s="21">
        <v>710033369</v>
      </c>
      <c r="F65" s="22">
        <v>74.738399999999999</v>
      </c>
      <c r="G65" s="22">
        <v>25.261600000000001</v>
      </c>
      <c r="H65" s="23">
        <v>0.83099999999999996</v>
      </c>
      <c r="I65" s="23">
        <v>1.5</v>
      </c>
      <c r="J65" s="23">
        <v>0.88846000000000003</v>
      </c>
      <c r="K65" s="24">
        <v>1.33</v>
      </c>
      <c r="N65" s="7" t="s">
        <v>9</v>
      </c>
      <c r="O65" s="7" t="s">
        <v>25</v>
      </c>
      <c r="P65" s="9">
        <v>372050800</v>
      </c>
      <c r="Q65" s="9">
        <v>2029</v>
      </c>
      <c r="R65" s="9">
        <v>183367</v>
      </c>
      <c r="S65" s="9">
        <v>3125</v>
      </c>
      <c r="T65" s="9">
        <v>263</v>
      </c>
    </row>
    <row r="66" spans="2:20">
      <c r="B66" s="19" t="s">
        <v>9</v>
      </c>
      <c r="C66" s="20" t="s">
        <v>24</v>
      </c>
      <c r="D66" s="21">
        <v>228378417</v>
      </c>
      <c r="E66" s="21">
        <v>760048413</v>
      </c>
      <c r="F66" s="22">
        <v>69.952100000000002</v>
      </c>
      <c r="G66" s="22">
        <v>30.047899999999998</v>
      </c>
      <c r="H66" s="23">
        <v>0.78522400000000003</v>
      </c>
      <c r="I66" s="23">
        <v>1.5</v>
      </c>
      <c r="J66" s="23">
        <v>0.86469200000000002</v>
      </c>
      <c r="K66" s="24">
        <v>1.3149999999999999</v>
      </c>
      <c r="N66" s="7" t="s">
        <v>9</v>
      </c>
      <c r="O66" s="7" t="s">
        <v>24</v>
      </c>
      <c r="P66" s="9">
        <v>368841000</v>
      </c>
      <c r="Q66" s="9">
        <v>2018</v>
      </c>
      <c r="R66" s="9">
        <v>182776</v>
      </c>
      <c r="S66" s="9">
        <v>2987</v>
      </c>
      <c r="T66" s="9">
        <v>300</v>
      </c>
    </row>
    <row r="67" spans="2:20">
      <c r="B67" s="19" t="s">
        <v>9</v>
      </c>
      <c r="C67" s="20" t="s">
        <v>23</v>
      </c>
      <c r="D67" s="21">
        <v>228096846</v>
      </c>
      <c r="E67" s="21">
        <v>757183042</v>
      </c>
      <c r="F67" s="22">
        <v>69.875600000000006</v>
      </c>
      <c r="G67" s="22">
        <v>30.124400000000001</v>
      </c>
      <c r="H67" s="23">
        <v>0.784443</v>
      </c>
      <c r="I67" s="23">
        <v>1.5</v>
      </c>
      <c r="J67" s="23">
        <v>0.86635399999999996</v>
      </c>
      <c r="K67" s="24">
        <v>1.31</v>
      </c>
      <c r="N67" s="7" t="s">
        <v>9</v>
      </c>
      <c r="O67" s="7" t="s">
        <v>23</v>
      </c>
      <c r="P67" s="9">
        <v>367830000</v>
      </c>
      <c r="Q67" s="9">
        <v>2021</v>
      </c>
      <c r="R67" s="9">
        <v>182004</v>
      </c>
      <c r="S67" s="9">
        <v>3087</v>
      </c>
      <c r="T67" s="9">
        <v>295</v>
      </c>
    </row>
    <row r="68" spans="2:20">
      <c r="B68" s="19" t="s">
        <v>9</v>
      </c>
      <c r="C68" s="20" t="s">
        <v>22</v>
      </c>
      <c r="D68" s="21">
        <v>228414956</v>
      </c>
      <c r="E68" s="21">
        <v>756413618</v>
      </c>
      <c r="F68" s="22">
        <v>69.802899999999994</v>
      </c>
      <c r="G68" s="22">
        <v>30.197099999999999</v>
      </c>
      <c r="H68" s="23">
        <v>0.78369699999999998</v>
      </c>
      <c r="I68" s="23">
        <v>1.5</v>
      </c>
      <c r="J68" s="23">
        <v>0.87021800000000005</v>
      </c>
      <c r="K68" s="24">
        <v>1.3</v>
      </c>
      <c r="N68" s="7" t="s">
        <v>9</v>
      </c>
      <c r="O68" s="7" t="s">
        <v>22</v>
      </c>
      <c r="P68" s="9">
        <v>368597800</v>
      </c>
      <c r="Q68" s="9">
        <v>2027</v>
      </c>
      <c r="R68" s="9">
        <v>181844</v>
      </c>
      <c r="S68" s="9">
        <v>3202</v>
      </c>
      <c r="T68" s="9">
        <v>296</v>
      </c>
    </row>
    <row r="69" spans="2:20">
      <c r="B69" s="19" t="s">
        <v>9</v>
      </c>
      <c r="C69" s="20" t="s">
        <v>21</v>
      </c>
      <c r="D69" s="21">
        <v>257989393</v>
      </c>
      <c r="E69" s="21">
        <v>826261031</v>
      </c>
      <c r="F69" s="22">
        <v>68.776300000000006</v>
      </c>
      <c r="G69" s="22">
        <v>31.223700000000001</v>
      </c>
      <c r="H69" s="23">
        <v>0.77300500000000005</v>
      </c>
      <c r="I69" s="23">
        <v>1.5</v>
      </c>
      <c r="J69" s="23">
        <v>0.86380299999999999</v>
      </c>
      <c r="K69" s="24">
        <v>1.3</v>
      </c>
      <c r="N69" s="7" t="s">
        <v>9</v>
      </c>
      <c r="O69" s="7" t="s">
        <v>21</v>
      </c>
      <c r="P69" s="9">
        <v>393441000</v>
      </c>
      <c r="Q69" s="9">
        <v>2038</v>
      </c>
      <c r="R69" s="9">
        <v>193053</v>
      </c>
      <c r="S69" s="9">
        <v>3218</v>
      </c>
      <c r="T69" s="9">
        <v>302</v>
      </c>
    </row>
    <row r="70" spans="2:20">
      <c r="B70" s="19" t="s">
        <v>9</v>
      </c>
      <c r="C70" s="20" t="s">
        <v>20</v>
      </c>
      <c r="D70" s="21">
        <v>273985493</v>
      </c>
      <c r="E70" s="21">
        <v>849641435</v>
      </c>
      <c r="F70" s="22">
        <v>67.752799999999993</v>
      </c>
      <c r="G70" s="22">
        <v>32.247199999999999</v>
      </c>
      <c r="H70" s="23">
        <v>0.76202300000000001</v>
      </c>
      <c r="I70" s="23">
        <v>1.5</v>
      </c>
      <c r="J70" s="23">
        <v>0.85721400000000003</v>
      </c>
      <c r="K70" s="24">
        <v>1.3</v>
      </c>
      <c r="N70" s="7" t="s">
        <v>9</v>
      </c>
      <c r="O70" s="7" t="s">
        <v>20</v>
      </c>
      <c r="P70" s="9">
        <v>405361200</v>
      </c>
      <c r="Q70" s="9">
        <v>2076</v>
      </c>
      <c r="R70" s="9">
        <v>195261</v>
      </c>
      <c r="S70" s="9">
        <v>3337</v>
      </c>
      <c r="T70" s="9">
        <v>299</v>
      </c>
    </row>
    <row r="71" spans="2:20">
      <c r="B71" s="19" t="s">
        <v>9</v>
      </c>
      <c r="C71" s="20" t="s">
        <v>19</v>
      </c>
      <c r="D71" s="21">
        <v>296156067</v>
      </c>
      <c r="E71" s="21">
        <v>890247418</v>
      </c>
      <c r="F71" s="22">
        <v>66.7333</v>
      </c>
      <c r="G71" s="22">
        <v>33.2667</v>
      </c>
      <c r="H71" s="23">
        <v>0.75074799999999997</v>
      </c>
      <c r="I71" s="23">
        <v>1.5</v>
      </c>
      <c r="J71" s="23">
        <v>0.85040000000000004</v>
      </c>
      <c r="K71" s="24">
        <v>1.3001</v>
      </c>
      <c r="N71" s="7" t="s">
        <v>9</v>
      </c>
      <c r="O71" s="7" t="s">
        <v>19</v>
      </c>
      <c r="P71" s="9">
        <v>419101800</v>
      </c>
      <c r="Q71" s="9">
        <v>2069</v>
      </c>
      <c r="R71" s="9">
        <v>202562</v>
      </c>
      <c r="S71" s="9">
        <v>3470</v>
      </c>
      <c r="T71" s="9">
        <v>296</v>
      </c>
    </row>
    <row r="72" spans="2:20">
      <c r="B72" s="19" t="s">
        <v>9</v>
      </c>
      <c r="C72" s="20" t="s">
        <v>18</v>
      </c>
      <c r="D72" s="21">
        <v>305417759</v>
      </c>
      <c r="E72" s="21">
        <v>907321013</v>
      </c>
      <c r="F72" s="22">
        <v>66.338499999999996</v>
      </c>
      <c r="G72" s="22">
        <v>33.661499999999997</v>
      </c>
      <c r="H72" s="23">
        <v>0.74628899999999998</v>
      </c>
      <c r="I72" s="23">
        <v>1.5</v>
      </c>
      <c r="J72" s="23">
        <v>0.8478</v>
      </c>
      <c r="K72" s="24">
        <v>1.2999499999999999</v>
      </c>
      <c r="N72" s="7" t="s">
        <v>9</v>
      </c>
      <c r="O72" s="7" t="s">
        <v>18</v>
      </c>
      <c r="P72" s="9">
        <v>423124900</v>
      </c>
      <c r="Q72" s="9">
        <v>2076</v>
      </c>
      <c r="R72" s="9">
        <v>203817</v>
      </c>
      <c r="S72" s="9">
        <v>3581</v>
      </c>
      <c r="T72" s="9" t="s">
        <v>47</v>
      </c>
    </row>
    <row r="73" spans="2:20" ht="13.15">
      <c r="Q73" s="87"/>
      <c r="R73" s="88" t="s">
        <v>217</v>
      </c>
      <c r="S73" s="89">
        <f>S72/S60-1</f>
        <v>0.36783804430863265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4"/>
  <sheetViews>
    <sheetView topLeftCell="E1" workbookViewId="0">
      <selection activeCell="F24" sqref="F24"/>
    </sheetView>
  </sheetViews>
  <sheetFormatPr defaultRowHeight="12.75"/>
  <cols>
    <col min="5" max="5" width="40.73046875" customWidth="1"/>
    <col min="6" max="15" width="10.59765625" customWidth="1"/>
    <col min="17" max="18" width="10.59765625" customWidth="1"/>
  </cols>
  <sheetData>
    <row r="1" spans="1:18" ht="17.25">
      <c r="E1" s="34" t="s">
        <v>101</v>
      </c>
    </row>
    <row r="3" spans="1:18" ht="17.25">
      <c r="A3" s="26"/>
      <c r="B3" s="26"/>
      <c r="C3" s="26"/>
      <c r="D3" s="26"/>
      <c r="E3" s="27" t="s">
        <v>48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26"/>
      <c r="B5" s="26"/>
      <c r="C5" s="26"/>
      <c r="D5" s="26"/>
      <c r="E5" s="26"/>
      <c r="F5" s="32" t="s">
        <v>49</v>
      </c>
      <c r="G5" s="32" t="s">
        <v>49</v>
      </c>
      <c r="H5" s="32" t="s">
        <v>50</v>
      </c>
      <c r="I5" s="32" t="s">
        <v>50</v>
      </c>
      <c r="J5" s="32" t="s">
        <v>51</v>
      </c>
      <c r="K5" s="32" t="s">
        <v>51</v>
      </c>
      <c r="L5" s="32" t="s">
        <v>52</v>
      </c>
      <c r="M5" s="32" t="s">
        <v>52</v>
      </c>
      <c r="N5" s="32" t="s">
        <v>53</v>
      </c>
      <c r="O5" s="32" t="s">
        <v>53</v>
      </c>
      <c r="P5" s="26"/>
      <c r="Q5" s="33" t="s">
        <v>54</v>
      </c>
      <c r="R5" s="33" t="s">
        <v>55</v>
      </c>
    </row>
    <row r="6" spans="1:18" ht="13.15">
      <c r="A6" s="26"/>
      <c r="B6" s="26"/>
      <c r="C6" s="26"/>
      <c r="D6" s="26"/>
      <c r="E6" s="26"/>
      <c r="F6" s="32" t="s">
        <v>56</v>
      </c>
      <c r="G6" s="32" t="s">
        <v>57</v>
      </c>
      <c r="H6" s="32" t="s">
        <v>56</v>
      </c>
      <c r="I6" s="32" t="s">
        <v>57</v>
      </c>
      <c r="J6" s="32" t="s">
        <v>56</v>
      </c>
      <c r="K6" s="32" t="s">
        <v>57</v>
      </c>
      <c r="L6" s="32" t="s">
        <v>56</v>
      </c>
      <c r="M6" s="32" t="s">
        <v>57</v>
      </c>
      <c r="N6" s="32" t="s">
        <v>56</v>
      </c>
      <c r="O6" s="32" t="s">
        <v>57</v>
      </c>
      <c r="P6" s="26"/>
      <c r="Q6" s="32" t="s">
        <v>58</v>
      </c>
      <c r="R6" s="32" t="s">
        <v>58</v>
      </c>
    </row>
    <row r="7" spans="1:18">
      <c r="A7" s="26"/>
      <c r="B7" s="26"/>
      <c r="C7" s="26"/>
      <c r="D7" s="26"/>
      <c r="E7" s="19" t="s">
        <v>59</v>
      </c>
      <c r="F7" s="21">
        <v>620000</v>
      </c>
      <c r="G7" s="21">
        <v>619141</v>
      </c>
      <c r="H7" s="21">
        <v>590000</v>
      </c>
      <c r="I7" s="21">
        <v>633776</v>
      </c>
      <c r="J7" s="21">
        <v>597328</v>
      </c>
      <c r="K7" s="21">
        <v>586792</v>
      </c>
      <c r="L7" s="21">
        <v>535000</v>
      </c>
      <c r="M7" s="21">
        <v>643163</v>
      </c>
      <c r="N7" s="21">
        <v>579000</v>
      </c>
      <c r="O7" s="21">
        <v>598377</v>
      </c>
      <c r="P7" s="26"/>
      <c r="Q7" s="28">
        <f>ROUND((K7-I7)/I7,3)</f>
        <v>-7.3999999999999996E-2</v>
      </c>
      <c r="R7" s="28">
        <f>ROUND((M7-K7)/K7,3)</f>
        <v>9.6000000000000002E-2</v>
      </c>
    </row>
    <row r="8" spans="1:18">
      <c r="A8" s="26"/>
      <c r="B8" s="26"/>
      <c r="C8" s="26"/>
      <c r="D8" s="26"/>
      <c r="E8" s="19" t="s">
        <v>60</v>
      </c>
      <c r="F8" s="21">
        <v>2200</v>
      </c>
      <c r="G8" s="21">
        <v>2496</v>
      </c>
      <c r="H8" s="21">
        <v>2000</v>
      </c>
      <c r="I8" s="21">
        <v>2979</v>
      </c>
      <c r="J8" s="21">
        <v>2700</v>
      </c>
      <c r="K8" s="21">
        <v>3153</v>
      </c>
      <c r="L8" s="21">
        <v>1400</v>
      </c>
      <c r="M8" s="21">
        <v>1703</v>
      </c>
      <c r="N8" s="21">
        <v>1400</v>
      </c>
      <c r="O8" s="21">
        <v>1789</v>
      </c>
      <c r="P8" s="26"/>
      <c r="Q8" s="28">
        <f t="shared" ref="Q8:Q10" si="0">ROUND((K8-I8)/I8,3)</f>
        <v>5.8000000000000003E-2</v>
      </c>
      <c r="R8" s="28">
        <f t="shared" ref="R8:R27" si="1">ROUND((M8-K8)/K8,3)</f>
        <v>-0.46</v>
      </c>
    </row>
    <row r="9" spans="1:18">
      <c r="A9" s="26"/>
      <c r="B9" s="26"/>
      <c r="C9" s="26"/>
      <c r="D9" s="26"/>
      <c r="E9" s="19" t="s">
        <v>61</v>
      </c>
      <c r="F9" s="21">
        <v>75000</v>
      </c>
      <c r="G9" s="21">
        <v>93766</v>
      </c>
      <c r="H9" s="21">
        <v>72000</v>
      </c>
      <c r="I9" s="21">
        <v>93583</v>
      </c>
      <c r="J9" s="21">
        <v>84300</v>
      </c>
      <c r="K9" s="21">
        <v>111137</v>
      </c>
      <c r="L9" s="21">
        <v>84000</v>
      </c>
      <c r="M9" s="21">
        <v>118786</v>
      </c>
      <c r="N9" s="21">
        <v>100320</v>
      </c>
      <c r="O9" s="21">
        <v>108966</v>
      </c>
      <c r="P9" s="26"/>
      <c r="Q9" s="28">
        <f t="shared" si="0"/>
        <v>0.188</v>
      </c>
      <c r="R9" s="28">
        <f t="shared" si="1"/>
        <v>6.9000000000000006E-2</v>
      </c>
    </row>
    <row r="10" spans="1:18">
      <c r="A10" s="26"/>
      <c r="B10" s="26"/>
      <c r="C10" s="26"/>
      <c r="D10" s="26"/>
      <c r="E10" s="19" t="s">
        <v>62</v>
      </c>
      <c r="F10" s="21">
        <v>8100</v>
      </c>
      <c r="G10" s="21">
        <v>7560</v>
      </c>
      <c r="H10" s="21">
        <v>7560</v>
      </c>
      <c r="I10" s="21">
        <v>7392</v>
      </c>
      <c r="J10" s="21">
        <v>7380</v>
      </c>
      <c r="K10" s="21">
        <v>7560</v>
      </c>
      <c r="L10" s="21">
        <v>7380</v>
      </c>
      <c r="M10" s="21">
        <v>7200</v>
      </c>
      <c r="N10" s="21">
        <v>6680</v>
      </c>
      <c r="O10" s="21">
        <v>6984</v>
      </c>
      <c r="P10" s="26"/>
      <c r="Q10" s="28">
        <f t="shared" si="0"/>
        <v>2.3E-2</v>
      </c>
      <c r="R10" s="28">
        <f t="shared" si="1"/>
        <v>-4.8000000000000001E-2</v>
      </c>
    </row>
    <row r="11" spans="1:18">
      <c r="A11" s="26"/>
      <c r="B11" s="26"/>
      <c r="C11" s="26"/>
      <c r="D11" s="26"/>
      <c r="E11" s="19" t="s">
        <v>63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6"/>
      <c r="Q11" s="28"/>
      <c r="R11" s="28"/>
    </row>
    <row r="12" spans="1:18">
      <c r="A12" s="26"/>
      <c r="B12" s="26"/>
      <c r="C12" s="26"/>
      <c r="D12" s="26"/>
      <c r="E12" s="19" t="s">
        <v>64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6"/>
      <c r="Q12" s="28"/>
      <c r="R12" s="28"/>
    </row>
    <row r="13" spans="1:18">
      <c r="A13" s="26"/>
      <c r="B13" s="26"/>
      <c r="C13" s="26"/>
      <c r="D13" s="26"/>
      <c r="E13" s="19" t="s">
        <v>65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6"/>
      <c r="Q13" s="28"/>
      <c r="R13" s="28"/>
    </row>
    <row r="14" spans="1:18">
      <c r="A14" s="26"/>
      <c r="B14" s="26"/>
      <c r="C14" s="26"/>
      <c r="D14" s="26"/>
      <c r="E14" s="19" t="s">
        <v>66</v>
      </c>
      <c r="F14" s="21">
        <v>212000</v>
      </c>
      <c r="G14" s="21">
        <v>226270</v>
      </c>
      <c r="H14" s="21">
        <v>208095</v>
      </c>
      <c r="I14" s="21">
        <v>230122</v>
      </c>
      <c r="J14" s="21">
        <v>212400</v>
      </c>
      <c r="K14" s="21">
        <v>233118</v>
      </c>
      <c r="L14" s="21">
        <v>190000</v>
      </c>
      <c r="M14" s="21">
        <v>237976</v>
      </c>
      <c r="N14" s="21">
        <v>200000</v>
      </c>
      <c r="O14" s="21">
        <v>240270</v>
      </c>
      <c r="P14" s="26"/>
      <c r="Q14" s="28">
        <f t="shared" ref="Q14" si="2">ROUND((K14-I14)/I14,3)</f>
        <v>1.2999999999999999E-2</v>
      </c>
      <c r="R14" s="28">
        <f t="shared" si="1"/>
        <v>2.1000000000000001E-2</v>
      </c>
    </row>
    <row r="15" spans="1:18">
      <c r="A15" s="26"/>
      <c r="B15" s="26"/>
      <c r="C15" s="26"/>
      <c r="D15" s="26"/>
      <c r="E15" s="19" t="s">
        <v>67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69180</v>
      </c>
      <c r="L15" s="21">
        <v>39000</v>
      </c>
      <c r="M15" s="21">
        <v>69785</v>
      </c>
      <c r="N15" s="21">
        <v>50200</v>
      </c>
      <c r="O15" s="21">
        <v>0</v>
      </c>
      <c r="P15" s="26"/>
      <c r="Q15" s="28"/>
      <c r="R15" s="28">
        <f t="shared" si="1"/>
        <v>8.9999999999999993E-3</v>
      </c>
    </row>
    <row r="16" spans="1:18">
      <c r="A16" s="26"/>
      <c r="B16" s="26"/>
      <c r="C16" s="26"/>
      <c r="D16" s="26"/>
      <c r="E16" s="19" t="s">
        <v>68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6"/>
      <c r="Q16" s="28"/>
      <c r="R16" s="28"/>
    </row>
    <row r="17" spans="1:18">
      <c r="A17" s="26"/>
      <c r="B17" s="26"/>
      <c r="C17" s="26"/>
      <c r="D17" s="26"/>
      <c r="E17" s="19" t="s">
        <v>69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6"/>
      <c r="Q17" s="28"/>
      <c r="R17" s="28"/>
    </row>
    <row r="18" spans="1:18">
      <c r="A18" s="26"/>
      <c r="B18" s="26"/>
      <c r="C18" s="26"/>
      <c r="D18" s="26"/>
      <c r="E18" s="19" t="s">
        <v>70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6"/>
      <c r="Q18" s="28"/>
      <c r="R18" s="28"/>
    </row>
    <row r="19" spans="1:18">
      <c r="A19" s="26"/>
      <c r="B19" s="26"/>
      <c r="C19" s="26"/>
      <c r="D19" s="26"/>
      <c r="E19" s="19" t="s">
        <v>71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6"/>
      <c r="Q19" s="28"/>
      <c r="R19" s="28"/>
    </row>
    <row r="20" spans="1:18">
      <c r="A20" s="26"/>
      <c r="B20" s="26"/>
      <c r="C20" s="26"/>
      <c r="D20" s="26"/>
      <c r="E20" s="19" t="s">
        <v>72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6"/>
      <c r="Q20" s="28"/>
      <c r="R20" s="28"/>
    </row>
    <row r="21" spans="1:18">
      <c r="A21" s="26"/>
      <c r="B21" s="26"/>
      <c r="C21" s="26"/>
      <c r="D21" s="26"/>
      <c r="E21" s="19" t="s">
        <v>73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6"/>
      <c r="Q21" s="28"/>
      <c r="R21" s="28"/>
    </row>
    <row r="22" spans="1:18">
      <c r="A22" s="26"/>
      <c r="B22" s="26"/>
      <c r="C22" s="26"/>
      <c r="D22" s="26"/>
      <c r="E22" s="19" t="s">
        <v>74</v>
      </c>
      <c r="F22" s="21">
        <v>41400</v>
      </c>
      <c r="G22" s="21">
        <v>63105</v>
      </c>
      <c r="H22" s="21">
        <v>32000</v>
      </c>
      <c r="I22" s="21">
        <v>52650</v>
      </c>
      <c r="J22" s="21">
        <v>47400</v>
      </c>
      <c r="K22" s="21">
        <v>0</v>
      </c>
      <c r="L22" s="21">
        <v>0</v>
      </c>
      <c r="M22" s="21">
        <v>0</v>
      </c>
      <c r="N22" s="21">
        <v>0</v>
      </c>
      <c r="O22" s="21">
        <v>69789</v>
      </c>
      <c r="P22" s="26"/>
      <c r="Q22" s="28">
        <f t="shared" ref="Q22:Q23" si="3">ROUND((K22-I22)/I22,3)</f>
        <v>-1</v>
      </c>
      <c r="R22" s="28"/>
    </row>
    <row r="23" spans="1:18">
      <c r="A23" s="26"/>
      <c r="B23" s="26"/>
      <c r="C23" s="26"/>
      <c r="D23" s="26"/>
      <c r="E23" s="19" t="s">
        <v>75</v>
      </c>
      <c r="F23" s="21">
        <v>123300</v>
      </c>
      <c r="G23" s="21">
        <v>114605</v>
      </c>
      <c r="H23" s="21">
        <v>91000</v>
      </c>
      <c r="I23" s="21">
        <v>112036</v>
      </c>
      <c r="J23" s="21">
        <v>100900</v>
      </c>
      <c r="K23" s="21">
        <v>108828</v>
      </c>
      <c r="L23" s="21">
        <v>80000</v>
      </c>
      <c r="M23" s="21">
        <v>117443</v>
      </c>
      <c r="N23" s="21">
        <v>105700</v>
      </c>
      <c r="O23" s="21">
        <v>110140</v>
      </c>
      <c r="P23" s="26"/>
      <c r="Q23" s="28">
        <f t="shared" si="3"/>
        <v>-2.9000000000000001E-2</v>
      </c>
      <c r="R23" s="28">
        <f t="shared" si="1"/>
        <v>7.9000000000000001E-2</v>
      </c>
    </row>
    <row r="24" spans="1:18">
      <c r="A24" s="26"/>
      <c r="B24" s="26"/>
      <c r="C24" s="26"/>
      <c r="D24" s="26"/>
      <c r="E24" s="19" t="s">
        <v>76</v>
      </c>
      <c r="F24" s="21">
        <v>0</v>
      </c>
      <c r="G24" s="21">
        <v>101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6"/>
      <c r="Q24" s="28"/>
      <c r="R24" s="28"/>
    </row>
    <row r="25" spans="1:18">
      <c r="A25" s="26"/>
      <c r="B25" s="26"/>
      <c r="C25" s="26"/>
      <c r="D25" s="26"/>
      <c r="E25" s="19" t="s">
        <v>77</v>
      </c>
      <c r="F25" s="21">
        <v>32000</v>
      </c>
      <c r="G25" s="21">
        <v>32081</v>
      </c>
      <c r="H25" s="21">
        <v>29000</v>
      </c>
      <c r="I25" s="21">
        <v>33701</v>
      </c>
      <c r="J25" s="21">
        <v>30340</v>
      </c>
      <c r="K25" s="21">
        <v>41875</v>
      </c>
      <c r="L25" s="21">
        <v>30190</v>
      </c>
      <c r="M25" s="21">
        <v>37555</v>
      </c>
      <c r="N25" s="21">
        <v>30800</v>
      </c>
      <c r="O25" s="21">
        <v>35407</v>
      </c>
      <c r="P25" s="26"/>
      <c r="Q25" s="28">
        <f t="shared" ref="Q25:Q27" si="4">ROUND((K25-I25)/I25,3)</f>
        <v>0.24299999999999999</v>
      </c>
      <c r="R25" s="28">
        <f t="shared" si="1"/>
        <v>-0.10299999999999999</v>
      </c>
    </row>
    <row r="26" spans="1:18">
      <c r="A26" s="26"/>
      <c r="B26" s="26"/>
      <c r="C26" s="26"/>
      <c r="D26" s="26"/>
      <c r="E26" s="19" t="s">
        <v>78</v>
      </c>
      <c r="F26" s="21">
        <v>91500</v>
      </c>
      <c r="G26" s="21">
        <v>75236</v>
      </c>
      <c r="H26" s="21">
        <v>45000</v>
      </c>
      <c r="I26" s="21">
        <v>32204</v>
      </c>
      <c r="J26" s="21">
        <v>9000</v>
      </c>
      <c r="K26" s="21">
        <v>9505</v>
      </c>
      <c r="L26" s="21">
        <v>5500</v>
      </c>
      <c r="M26" s="21">
        <v>5737</v>
      </c>
      <c r="N26" s="21">
        <v>4900</v>
      </c>
      <c r="O26" s="21">
        <v>5415</v>
      </c>
      <c r="P26" s="26"/>
      <c r="Q26" s="28">
        <f t="shared" si="4"/>
        <v>-0.70499999999999996</v>
      </c>
      <c r="R26" s="28">
        <f t="shared" si="1"/>
        <v>-0.39600000000000002</v>
      </c>
    </row>
    <row r="27" spans="1:18">
      <c r="A27" s="26"/>
      <c r="B27" s="26"/>
      <c r="C27" s="26"/>
      <c r="D27" s="26"/>
      <c r="E27" s="19" t="s">
        <v>79</v>
      </c>
      <c r="F27" s="21">
        <v>100843</v>
      </c>
      <c r="G27" s="21">
        <v>107029</v>
      </c>
      <c r="H27" s="21">
        <v>74350</v>
      </c>
      <c r="I27" s="21">
        <v>84500</v>
      </c>
      <c r="J27" s="21">
        <v>92862</v>
      </c>
      <c r="K27" s="21">
        <v>172332</v>
      </c>
      <c r="L27" s="21">
        <v>155100</v>
      </c>
      <c r="M27" s="21">
        <v>172150</v>
      </c>
      <c r="N27" s="21">
        <v>106430</v>
      </c>
      <c r="O27" s="21">
        <v>147972</v>
      </c>
      <c r="P27" s="26"/>
      <c r="Q27" s="28">
        <f t="shared" si="4"/>
        <v>1.0389999999999999</v>
      </c>
      <c r="R27" s="28">
        <f t="shared" si="1"/>
        <v>-1E-3</v>
      </c>
    </row>
    <row r="28" spans="1:18">
      <c r="A28" s="26"/>
      <c r="B28" s="26"/>
      <c r="C28" s="26"/>
      <c r="D28" s="26"/>
      <c r="E28" s="19" t="s">
        <v>80</v>
      </c>
      <c r="F28" s="21">
        <v>0</v>
      </c>
      <c r="G28" s="21">
        <v>80310</v>
      </c>
      <c r="H28" s="21">
        <v>0</v>
      </c>
      <c r="I28" s="21">
        <v>338543</v>
      </c>
      <c r="J28" s="21">
        <v>0</v>
      </c>
      <c r="K28" s="21">
        <v>153196</v>
      </c>
      <c r="L28" s="21">
        <v>0</v>
      </c>
      <c r="M28" s="21">
        <v>59510</v>
      </c>
      <c r="N28" s="21">
        <v>0</v>
      </c>
      <c r="O28" s="21">
        <v>7769</v>
      </c>
      <c r="P28" s="26"/>
      <c r="Q28" s="26"/>
      <c r="R28" s="26"/>
    </row>
    <row r="29" spans="1:18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7.25">
      <c r="A31" s="27" t="s">
        <v>158</v>
      </c>
      <c r="B31" s="26"/>
      <c r="C31" s="26"/>
      <c r="D31" s="26"/>
      <c r="E31" s="26"/>
      <c r="F31" s="26"/>
      <c r="G31" s="26"/>
      <c r="H31" s="26"/>
      <c r="I31" s="27" t="s">
        <v>159</v>
      </c>
      <c r="J31" s="26"/>
      <c r="K31" s="26"/>
      <c r="L31" s="26"/>
      <c r="M31" s="26"/>
      <c r="N31" s="26"/>
      <c r="O31" s="26"/>
      <c r="P31" s="26"/>
      <c r="Q31" s="26"/>
      <c r="R31" s="26"/>
    </row>
    <row r="32" spans="1:18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 t="s">
        <v>162</v>
      </c>
      <c r="L33" s="26" t="s">
        <v>163</v>
      </c>
      <c r="M33" s="26" t="s">
        <v>164</v>
      </c>
      <c r="N33" s="26"/>
      <c r="O33" s="26"/>
      <c r="P33" s="26"/>
      <c r="Q33" s="26"/>
      <c r="R33" s="26"/>
    </row>
    <row r="34" spans="1:18" ht="13.15">
      <c r="A34" s="13" t="s">
        <v>0</v>
      </c>
      <c r="B34" s="13" t="s">
        <v>1</v>
      </c>
      <c r="C34" s="13" t="s">
        <v>2</v>
      </c>
      <c r="D34" s="13" t="s">
        <v>81</v>
      </c>
      <c r="E34" s="13" t="s">
        <v>82</v>
      </c>
      <c r="F34" s="13" t="s">
        <v>83</v>
      </c>
      <c r="G34" s="13" t="s">
        <v>57</v>
      </c>
      <c r="H34" s="26"/>
      <c r="I34" s="26" t="s">
        <v>160</v>
      </c>
      <c r="J34" s="26"/>
      <c r="K34" s="68">
        <v>53850</v>
      </c>
      <c r="L34" s="68">
        <f>19468+17658+15360+8701</f>
        <v>61187</v>
      </c>
      <c r="M34" s="26">
        <v>55000</v>
      </c>
      <c r="N34" s="26"/>
      <c r="O34" s="26"/>
      <c r="P34" s="26"/>
      <c r="Q34" s="26"/>
      <c r="R34" s="26"/>
    </row>
    <row r="35" spans="1:18">
      <c r="A35" s="29" t="s">
        <v>8</v>
      </c>
      <c r="B35" s="19" t="s">
        <v>9</v>
      </c>
      <c r="C35" s="30">
        <v>2020</v>
      </c>
      <c r="D35" s="31">
        <v>1</v>
      </c>
      <c r="E35" s="19" t="s">
        <v>59</v>
      </c>
      <c r="F35" s="21">
        <v>346037</v>
      </c>
      <c r="G35" s="21" t="s">
        <v>47</v>
      </c>
      <c r="H35" s="26"/>
      <c r="I35" s="26" t="s">
        <v>161</v>
      </c>
      <c r="J35" s="26"/>
      <c r="K35" s="69"/>
      <c r="L35" s="68">
        <f>15252+31446+26954</f>
        <v>73652</v>
      </c>
      <c r="M35" s="26">
        <v>0</v>
      </c>
      <c r="N35" s="26"/>
      <c r="O35" s="26"/>
      <c r="P35" s="26"/>
      <c r="Q35" s="26"/>
      <c r="R35" s="26"/>
    </row>
    <row r="36" spans="1:18">
      <c r="A36" s="29" t="s">
        <v>8</v>
      </c>
      <c r="B36" s="19" t="s">
        <v>9</v>
      </c>
      <c r="C36" s="30">
        <v>2020</v>
      </c>
      <c r="D36" s="31">
        <v>2</v>
      </c>
      <c r="E36" s="19" t="s">
        <v>60</v>
      </c>
      <c r="F36" s="21">
        <v>0</v>
      </c>
      <c r="G36" s="21" t="s">
        <v>47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>
      <c r="A37" s="29" t="s">
        <v>8</v>
      </c>
      <c r="B37" s="19" t="s">
        <v>9</v>
      </c>
      <c r="C37" s="30">
        <v>2020</v>
      </c>
      <c r="D37" s="31">
        <v>23</v>
      </c>
      <c r="E37" s="19" t="s">
        <v>84</v>
      </c>
      <c r="F37" s="21">
        <v>30000</v>
      </c>
      <c r="G37" s="21" t="s">
        <v>47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>
      <c r="A38" s="29" t="s">
        <v>8</v>
      </c>
      <c r="B38" s="19" t="s">
        <v>9</v>
      </c>
      <c r="C38" s="30">
        <v>2020</v>
      </c>
      <c r="D38" s="31">
        <v>24</v>
      </c>
      <c r="E38" s="19" t="s">
        <v>85</v>
      </c>
      <c r="F38" s="21">
        <v>0</v>
      </c>
      <c r="G38" s="21" t="s">
        <v>47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>
      <c r="A39" s="29" t="s">
        <v>8</v>
      </c>
      <c r="B39" s="19" t="s">
        <v>9</v>
      </c>
      <c r="C39" s="30">
        <v>2020</v>
      </c>
      <c r="D39" s="31">
        <v>25</v>
      </c>
      <c r="E39" s="19" t="s">
        <v>86</v>
      </c>
      <c r="F39" s="21">
        <v>1000</v>
      </c>
      <c r="G39" s="21" t="s">
        <v>47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>
      <c r="A40" s="29" t="s">
        <v>8</v>
      </c>
      <c r="B40" s="19" t="s">
        <v>9</v>
      </c>
      <c r="C40" s="30">
        <v>2020</v>
      </c>
      <c r="D40" s="31">
        <v>27</v>
      </c>
      <c r="E40" s="19" t="s">
        <v>87</v>
      </c>
      <c r="F40" s="21">
        <v>0</v>
      </c>
      <c r="G40" s="21" t="s">
        <v>47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>
      <c r="A41" s="29" t="s">
        <v>8</v>
      </c>
      <c r="B41" s="19" t="s">
        <v>9</v>
      </c>
      <c r="C41" s="30">
        <v>2020</v>
      </c>
      <c r="D41" s="31">
        <v>3</v>
      </c>
      <c r="E41" s="19" t="s">
        <v>61</v>
      </c>
      <c r="F41" s="21">
        <v>101000</v>
      </c>
      <c r="G41" s="21" t="s">
        <v>47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>
      <c r="A42" s="29" t="s">
        <v>8</v>
      </c>
      <c r="B42" s="19" t="s">
        <v>9</v>
      </c>
      <c r="C42" s="30">
        <v>2020</v>
      </c>
      <c r="D42" s="31">
        <v>4</v>
      </c>
      <c r="E42" s="19" t="s">
        <v>62</v>
      </c>
      <c r="F42" s="21">
        <v>5000</v>
      </c>
      <c r="G42" s="21" t="s">
        <v>47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>
      <c r="A43" s="29" t="s">
        <v>8</v>
      </c>
      <c r="B43" s="19" t="s">
        <v>9</v>
      </c>
      <c r="C43" s="30">
        <v>2020</v>
      </c>
      <c r="D43" s="31">
        <v>5</v>
      </c>
      <c r="E43" s="19" t="s">
        <v>63</v>
      </c>
      <c r="F43" s="21">
        <v>0</v>
      </c>
      <c r="G43" s="21" t="s">
        <v>47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>
      <c r="A44" s="29" t="s">
        <v>8</v>
      </c>
      <c r="B44" s="19" t="s">
        <v>9</v>
      </c>
      <c r="C44" s="30">
        <v>2020</v>
      </c>
      <c r="D44" s="31">
        <v>6</v>
      </c>
      <c r="E44" s="19" t="s">
        <v>64</v>
      </c>
      <c r="F44" s="21">
        <v>0</v>
      </c>
      <c r="G44" s="21" t="s">
        <v>47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>
      <c r="A45" s="29" t="s">
        <v>8</v>
      </c>
      <c r="B45" s="19" t="s">
        <v>9</v>
      </c>
      <c r="C45" s="30">
        <v>2020</v>
      </c>
      <c r="D45" s="31">
        <v>7</v>
      </c>
      <c r="E45" s="19" t="s">
        <v>65</v>
      </c>
      <c r="F45" s="21">
        <v>0</v>
      </c>
      <c r="G45" s="21" t="s">
        <v>47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>
      <c r="A46" s="29" t="s">
        <v>8</v>
      </c>
      <c r="B46" s="19" t="s">
        <v>9</v>
      </c>
      <c r="C46" s="30">
        <v>2020</v>
      </c>
      <c r="D46" s="31">
        <v>8</v>
      </c>
      <c r="E46" s="19" t="s">
        <v>66</v>
      </c>
      <c r="F46" s="21">
        <v>233000</v>
      </c>
      <c r="G46" s="21" t="s">
        <v>47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>
      <c r="A47" s="29" t="s">
        <v>8</v>
      </c>
      <c r="B47" s="19" t="s">
        <v>9</v>
      </c>
      <c r="C47" s="30">
        <v>2020</v>
      </c>
      <c r="D47" s="31">
        <v>9</v>
      </c>
      <c r="E47" s="19" t="s">
        <v>67</v>
      </c>
      <c r="F47" s="21">
        <v>0</v>
      </c>
      <c r="G47" s="21" t="s">
        <v>47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>
      <c r="A48" s="29" t="s">
        <v>8</v>
      </c>
      <c r="B48" s="19" t="s">
        <v>9</v>
      </c>
      <c r="C48" s="30">
        <v>2020</v>
      </c>
      <c r="D48" s="31">
        <v>10</v>
      </c>
      <c r="E48" s="19" t="s">
        <v>68</v>
      </c>
      <c r="F48" s="21">
        <v>0</v>
      </c>
      <c r="G48" s="21" t="s">
        <v>47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>
      <c r="A49" s="29" t="s">
        <v>8</v>
      </c>
      <c r="B49" s="19" t="s">
        <v>9</v>
      </c>
      <c r="C49" s="30">
        <v>2020</v>
      </c>
      <c r="D49" s="31">
        <v>28</v>
      </c>
      <c r="E49" s="19" t="s">
        <v>88</v>
      </c>
      <c r="F49" s="21">
        <v>0</v>
      </c>
      <c r="G49" s="21" t="s">
        <v>47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>
      <c r="A50" s="29" t="s">
        <v>8</v>
      </c>
      <c r="B50" s="19" t="s">
        <v>9</v>
      </c>
      <c r="C50" s="30">
        <v>2020</v>
      </c>
      <c r="D50" s="31">
        <v>29</v>
      </c>
      <c r="E50" s="19" t="s">
        <v>89</v>
      </c>
      <c r="F50" s="21">
        <v>0</v>
      </c>
      <c r="G50" s="21" t="s">
        <v>47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>
      <c r="A51" s="29" t="s">
        <v>8</v>
      </c>
      <c r="B51" s="19" t="s">
        <v>9</v>
      </c>
      <c r="C51" s="30">
        <v>2020</v>
      </c>
      <c r="D51" s="31">
        <v>11</v>
      </c>
      <c r="E51" s="19" t="s">
        <v>69</v>
      </c>
      <c r="F51" s="21">
        <v>158729</v>
      </c>
      <c r="G51" s="21" t="s">
        <v>47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>
      <c r="A52" s="29" t="s">
        <v>8</v>
      </c>
      <c r="B52" s="19" t="s">
        <v>9</v>
      </c>
      <c r="C52" s="30">
        <v>2020</v>
      </c>
      <c r="D52" s="31">
        <v>12</v>
      </c>
      <c r="E52" s="19" t="s">
        <v>70</v>
      </c>
      <c r="F52" s="21">
        <v>0</v>
      </c>
      <c r="G52" s="21" t="s">
        <v>47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>
      <c r="A53" s="29" t="s">
        <v>8</v>
      </c>
      <c r="B53" s="19" t="s">
        <v>9</v>
      </c>
      <c r="C53" s="30">
        <v>2020</v>
      </c>
      <c r="D53" s="31">
        <v>13</v>
      </c>
      <c r="E53" s="19" t="s">
        <v>71</v>
      </c>
      <c r="F53" s="21">
        <v>0</v>
      </c>
      <c r="G53" s="21" t="s">
        <v>47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>
      <c r="A54" s="29" t="s">
        <v>8</v>
      </c>
      <c r="B54" s="19" t="s">
        <v>9</v>
      </c>
      <c r="C54" s="30">
        <v>2020</v>
      </c>
      <c r="D54" s="31">
        <v>14</v>
      </c>
      <c r="E54" s="19" t="s">
        <v>72</v>
      </c>
      <c r="F54" s="21">
        <v>0</v>
      </c>
      <c r="G54" s="21" t="s">
        <v>47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>
      <c r="A55" s="29" t="s">
        <v>8</v>
      </c>
      <c r="B55" s="19" t="s">
        <v>9</v>
      </c>
      <c r="C55" s="30">
        <v>2020</v>
      </c>
      <c r="D55" s="31">
        <v>15</v>
      </c>
      <c r="E55" s="19" t="s">
        <v>73</v>
      </c>
      <c r="F55" s="21">
        <v>0</v>
      </c>
      <c r="G55" s="21" t="s">
        <v>47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>
      <c r="A56" s="29" t="s">
        <v>8</v>
      </c>
      <c r="B56" s="19" t="s">
        <v>9</v>
      </c>
      <c r="C56" s="30">
        <v>2020</v>
      </c>
      <c r="D56" s="31">
        <v>16</v>
      </c>
      <c r="E56" s="19" t="s">
        <v>74</v>
      </c>
      <c r="F56" s="21">
        <v>52760</v>
      </c>
      <c r="G56" s="21" t="s">
        <v>47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>
      <c r="A57" s="29" t="s">
        <v>8</v>
      </c>
      <c r="B57" s="19" t="s">
        <v>9</v>
      </c>
      <c r="C57" s="30">
        <v>2020</v>
      </c>
      <c r="D57" s="31">
        <v>17</v>
      </c>
      <c r="E57" s="19" t="s">
        <v>75</v>
      </c>
      <c r="F57" s="21">
        <v>136000</v>
      </c>
      <c r="G57" s="21" t="s">
        <v>47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>
      <c r="A58" s="29" t="s">
        <v>8</v>
      </c>
      <c r="B58" s="19" t="s">
        <v>9</v>
      </c>
      <c r="C58" s="30">
        <v>2020</v>
      </c>
      <c r="D58" s="31">
        <v>18</v>
      </c>
      <c r="E58" s="19" t="s">
        <v>76</v>
      </c>
      <c r="F58" s="21">
        <v>0</v>
      </c>
      <c r="G58" s="21" t="s">
        <v>47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>
      <c r="A59" s="29" t="s">
        <v>8</v>
      </c>
      <c r="B59" s="19" t="s">
        <v>9</v>
      </c>
      <c r="C59" s="30">
        <v>2020</v>
      </c>
      <c r="D59" s="31">
        <v>19</v>
      </c>
      <c r="E59" s="19" t="s">
        <v>77</v>
      </c>
      <c r="F59" s="21">
        <v>14000</v>
      </c>
      <c r="G59" s="21" t="s">
        <v>47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>
      <c r="A60" s="29" t="s">
        <v>8</v>
      </c>
      <c r="B60" s="19" t="s">
        <v>9</v>
      </c>
      <c r="C60" s="30">
        <v>2020</v>
      </c>
      <c r="D60" s="31">
        <v>20</v>
      </c>
      <c r="E60" s="19" t="s">
        <v>78</v>
      </c>
      <c r="F60" s="21">
        <v>9000</v>
      </c>
      <c r="G60" s="21" t="s">
        <v>47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>
      <c r="A61" s="29" t="s">
        <v>8</v>
      </c>
      <c r="B61" s="19" t="s">
        <v>9</v>
      </c>
      <c r="C61" s="30">
        <v>2020</v>
      </c>
      <c r="D61" s="31">
        <v>26</v>
      </c>
      <c r="E61" s="19" t="s">
        <v>90</v>
      </c>
      <c r="F61" s="21">
        <v>0</v>
      </c>
      <c r="G61" s="21" t="s">
        <v>47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>
      <c r="A62" s="29" t="s">
        <v>8</v>
      </c>
      <c r="B62" s="19" t="s">
        <v>9</v>
      </c>
      <c r="C62" s="30">
        <v>2020</v>
      </c>
      <c r="D62" s="31">
        <v>21</v>
      </c>
      <c r="E62" s="19" t="s">
        <v>79</v>
      </c>
      <c r="F62" s="21">
        <v>171500</v>
      </c>
      <c r="G62" s="21" t="s">
        <v>47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>
      <c r="A63" s="29" t="s">
        <v>8</v>
      </c>
      <c r="B63" s="19" t="s">
        <v>9</v>
      </c>
      <c r="C63" s="30">
        <v>2020</v>
      </c>
      <c r="D63" s="31">
        <v>22</v>
      </c>
      <c r="E63" s="19" t="s">
        <v>80</v>
      </c>
      <c r="F63" s="21">
        <v>0</v>
      </c>
      <c r="G63" s="21" t="s">
        <v>47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>
      <c r="A64" s="29" t="s">
        <v>8</v>
      </c>
      <c r="B64" s="19" t="s">
        <v>9</v>
      </c>
      <c r="C64" s="30">
        <v>2019</v>
      </c>
      <c r="D64" s="31">
        <v>1</v>
      </c>
      <c r="E64" s="19" t="s">
        <v>59</v>
      </c>
      <c r="F64" s="21">
        <v>657000</v>
      </c>
      <c r="G64" s="21">
        <v>821525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>
      <c r="A65" s="29" t="s">
        <v>8</v>
      </c>
      <c r="B65" s="19" t="s">
        <v>9</v>
      </c>
      <c r="C65" s="30">
        <v>2019</v>
      </c>
      <c r="D65" s="31">
        <v>2</v>
      </c>
      <c r="E65" s="19" t="s">
        <v>60</v>
      </c>
      <c r="F65" s="21">
        <v>0</v>
      </c>
      <c r="G65" s="21"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>
      <c r="A66" s="29" t="s">
        <v>8</v>
      </c>
      <c r="B66" s="19" t="s">
        <v>9</v>
      </c>
      <c r="C66" s="30">
        <v>2019</v>
      </c>
      <c r="D66" s="31">
        <v>23</v>
      </c>
      <c r="E66" s="19" t="s">
        <v>84</v>
      </c>
      <c r="F66" s="21">
        <v>0</v>
      </c>
      <c r="G66" s="21">
        <v>53850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>
      <c r="A67" s="29" t="s">
        <v>8</v>
      </c>
      <c r="B67" s="19" t="s">
        <v>9</v>
      </c>
      <c r="C67" s="30">
        <v>2019</v>
      </c>
      <c r="D67" s="31">
        <v>24</v>
      </c>
      <c r="E67" s="19" t="s">
        <v>85</v>
      </c>
      <c r="F67" s="21">
        <v>0</v>
      </c>
      <c r="G67" s="21"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>
      <c r="A68" s="29" t="s">
        <v>8</v>
      </c>
      <c r="B68" s="19" t="s">
        <v>9</v>
      </c>
      <c r="C68" s="30">
        <v>2019</v>
      </c>
      <c r="D68" s="31">
        <v>25</v>
      </c>
      <c r="E68" s="19" t="s">
        <v>86</v>
      </c>
      <c r="F68" s="21">
        <v>0</v>
      </c>
      <c r="G68" s="21">
        <v>1816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>
      <c r="A69" s="29" t="s">
        <v>8</v>
      </c>
      <c r="B69" s="19" t="s">
        <v>9</v>
      </c>
      <c r="C69" s="30">
        <v>2019</v>
      </c>
      <c r="D69" s="31">
        <v>27</v>
      </c>
      <c r="E69" s="19" t="s">
        <v>87</v>
      </c>
      <c r="F69" s="21">
        <v>0</v>
      </c>
      <c r="G69" s="21"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>
      <c r="A70" s="29" t="s">
        <v>8</v>
      </c>
      <c r="B70" s="19" t="s">
        <v>9</v>
      </c>
      <c r="C70" s="30">
        <v>2019</v>
      </c>
      <c r="D70" s="31">
        <v>3</v>
      </c>
      <c r="E70" s="19" t="s">
        <v>61</v>
      </c>
      <c r="F70" s="21">
        <v>70000</v>
      </c>
      <c r="G70" s="21">
        <v>154148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>
      <c r="A71" s="29" t="s">
        <v>8</v>
      </c>
      <c r="B71" s="19" t="s">
        <v>9</v>
      </c>
      <c r="C71" s="30">
        <v>2019</v>
      </c>
      <c r="D71" s="31">
        <v>4</v>
      </c>
      <c r="E71" s="19" t="s">
        <v>62</v>
      </c>
      <c r="F71" s="21">
        <v>5000</v>
      </c>
      <c r="G71" s="21">
        <v>15040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>
      <c r="A72" s="29" t="s">
        <v>8</v>
      </c>
      <c r="B72" s="19" t="s">
        <v>9</v>
      </c>
      <c r="C72" s="30">
        <v>2019</v>
      </c>
      <c r="D72" s="31">
        <v>5</v>
      </c>
      <c r="E72" s="19" t="s">
        <v>63</v>
      </c>
      <c r="F72" s="21">
        <v>0</v>
      </c>
      <c r="G72" s="21">
        <v>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>
      <c r="A73" s="29" t="s">
        <v>8</v>
      </c>
      <c r="B73" s="19" t="s">
        <v>9</v>
      </c>
      <c r="C73" s="30">
        <v>2019</v>
      </c>
      <c r="D73" s="31">
        <v>6</v>
      </c>
      <c r="E73" s="19" t="s">
        <v>64</v>
      </c>
      <c r="F73" s="21">
        <v>0</v>
      </c>
      <c r="G73" s="21"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>
      <c r="A74" s="29" t="s">
        <v>8</v>
      </c>
      <c r="B74" s="19" t="s">
        <v>9</v>
      </c>
      <c r="C74" s="30">
        <v>2019</v>
      </c>
      <c r="D74" s="31">
        <v>7</v>
      </c>
      <c r="E74" s="19" t="s">
        <v>65</v>
      </c>
      <c r="F74" s="21">
        <v>0</v>
      </c>
      <c r="G74" s="21">
        <v>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>
      <c r="A75" s="29" t="s">
        <v>8</v>
      </c>
      <c r="B75" s="19" t="s">
        <v>9</v>
      </c>
      <c r="C75" s="30">
        <v>2019</v>
      </c>
      <c r="D75" s="31">
        <v>8</v>
      </c>
      <c r="E75" s="19" t="s">
        <v>66</v>
      </c>
      <c r="F75" s="21">
        <v>190000</v>
      </c>
      <c r="G75" s="21">
        <v>248504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>
      <c r="A76" s="29" t="s">
        <v>8</v>
      </c>
      <c r="B76" s="19" t="s">
        <v>9</v>
      </c>
      <c r="C76" s="30">
        <v>2019</v>
      </c>
      <c r="D76" s="31">
        <v>9</v>
      </c>
      <c r="E76" s="19" t="s">
        <v>67</v>
      </c>
      <c r="F76" s="21">
        <v>0</v>
      </c>
      <c r="G76" s="21"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>
      <c r="A77" s="29" t="s">
        <v>8</v>
      </c>
      <c r="B77" s="19" t="s">
        <v>9</v>
      </c>
      <c r="C77" s="30">
        <v>2019</v>
      </c>
      <c r="D77" s="31">
        <v>10</v>
      </c>
      <c r="E77" s="19" t="s">
        <v>68</v>
      </c>
      <c r="F77" s="21">
        <v>0</v>
      </c>
      <c r="G77" s="21"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>
      <c r="A78" s="29" t="s">
        <v>8</v>
      </c>
      <c r="B78" s="19" t="s">
        <v>9</v>
      </c>
      <c r="C78" s="30">
        <v>2019</v>
      </c>
      <c r="D78" s="31">
        <v>28</v>
      </c>
      <c r="E78" s="19" t="s">
        <v>88</v>
      </c>
      <c r="F78" s="21">
        <v>0</v>
      </c>
      <c r="G78" s="21"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>
      <c r="A79" s="29" t="s">
        <v>8</v>
      </c>
      <c r="B79" s="19" t="s">
        <v>9</v>
      </c>
      <c r="C79" s="30">
        <v>2019</v>
      </c>
      <c r="D79" s="31">
        <v>11</v>
      </c>
      <c r="E79" s="19" t="s">
        <v>69</v>
      </c>
      <c r="F79" s="21">
        <v>155922</v>
      </c>
      <c r="G79" s="21">
        <v>155922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>
      <c r="A80" s="29" t="s">
        <v>8</v>
      </c>
      <c r="B80" s="19" t="s">
        <v>9</v>
      </c>
      <c r="C80" s="30">
        <v>2019</v>
      </c>
      <c r="D80" s="31">
        <v>12</v>
      </c>
      <c r="E80" s="19" t="s">
        <v>70</v>
      </c>
      <c r="F80" s="21">
        <v>0</v>
      </c>
      <c r="G80" s="21"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>
      <c r="A81" s="29" t="s">
        <v>8</v>
      </c>
      <c r="B81" s="19" t="s">
        <v>9</v>
      </c>
      <c r="C81" s="30">
        <v>2019</v>
      </c>
      <c r="D81" s="31">
        <v>13</v>
      </c>
      <c r="E81" s="19" t="s">
        <v>71</v>
      </c>
      <c r="F81" s="21">
        <v>0</v>
      </c>
      <c r="G81" s="21"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>
      <c r="A82" s="29" t="s">
        <v>8</v>
      </c>
      <c r="B82" s="19" t="s">
        <v>9</v>
      </c>
      <c r="C82" s="30">
        <v>2019</v>
      </c>
      <c r="D82" s="31">
        <v>14</v>
      </c>
      <c r="E82" s="19" t="s">
        <v>72</v>
      </c>
      <c r="F82" s="21">
        <v>0</v>
      </c>
      <c r="G82" s="21"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>
      <c r="A83" s="29" t="s">
        <v>8</v>
      </c>
      <c r="B83" s="19" t="s">
        <v>9</v>
      </c>
      <c r="C83" s="30">
        <v>2019</v>
      </c>
      <c r="D83" s="31">
        <v>15</v>
      </c>
      <c r="E83" s="19" t="s">
        <v>73</v>
      </c>
      <c r="F83" s="21">
        <v>0</v>
      </c>
      <c r="G83" s="21"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>
      <c r="A84" s="29" t="s">
        <v>8</v>
      </c>
      <c r="B84" s="19" t="s">
        <v>9</v>
      </c>
      <c r="C84" s="30">
        <v>2019</v>
      </c>
      <c r="D84" s="31">
        <v>16</v>
      </c>
      <c r="E84" s="19" t="s">
        <v>74</v>
      </c>
      <c r="F84" s="21">
        <v>43760</v>
      </c>
      <c r="G84" s="21">
        <v>85879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>
      <c r="A85" s="29" t="s">
        <v>8</v>
      </c>
      <c r="B85" s="19" t="s">
        <v>9</v>
      </c>
      <c r="C85" s="30">
        <v>2019</v>
      </c>
      <c r="D85" s="31">
        <v>17</v>
      </c>
      <c r="E85" s="19" t="s">
        <v>75</v>
      </c>
      <c r="F85" s="21">
        <v>102000</v>
      </c>
      <c r="G85" s="21">
        <v>184765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>
      <c r="A86" s="29" t="s">
        <v>8</v>
      </c>
      <c r="B86" s="19" t="s">
        <v>9</v>
      </c>
      <c r="C86" s="30">
        <v>2019</v>
      </c>
      <c r="D86" s="31">
        <v>18</v>
      </c>
      <c r="E86" s="19" t="s">
        <v>76</v>
      </c>
      <c r="F86" s="21">
        <v>0</v>
      </c>
      <c r="G86" s="21"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>
      <c r="A87" s="29" t="s">
        <v>8</v>
      </c>
      <c r="B87" s="19" t="s">
        <v>9</v>
      </c>
      <c r="C87" s="30">
        <v>2019</v>
      </c>
      <c r="D87" s="31">
        <v>19</v>
      </c>
      <c r="E87" s="19" t="s">
        <v>77</v>
      </c>
      <c r="F87" s="21">
        <v>7000</v>
      </c>
      <c r="G87" s="21">
        <v>25548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>
      <c r="A88" s="29" t="s">
        <v>8</v>
      </c>
      <c r="B88" s="19" t="s">
        <v>9</v>
      </c>
      <c r="C88" s="30">
        <v>2019</v>
      </c>
      <c r="D88" s="31">
        <v>20</v>
      </c>
      <c r="E88" s="19" t="s">
        <v>78</v>
      </c>
      <c r="F88" s="21">
        <v>5000</v>
      </c>
      <c r="G88" s="21">
        <v>28236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>
      <c r="A89" s="29" t="s">
        <v>8</v>
      </c>
      <c r="B89" s="19" t="s">
        <v>9</v>
      </c>
      <c r="C89" s="30">
        <v>2019</v>
      </c>
      <c r="D89" s="31">
        <v>26</v>
      </c>
      <c r="E89" s="19" t="s">
        <v>90</v>
      </c>
      <c r="F89" s="21">
        <v>0</v>
      </c>
      <c r="G89" s="21"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>
      <c r="A90" s="29" t="s">
        <v>8</v>
      </c>
      <c r="B90" s="19" t="s">
        <v>9</v>
      </c>
      <c r="C90" s="30">
        <v>2019</v>
      </c>
      <c r="D90" s="31">
        <v>21</v>
      </c>
      <c r="E90" s="19" t="s">
        <v>79</v>
      </c>
      <c r="F90" s="21">
        <v>187792</v>
      </c>
      <c r="G90" s="21">
        <v>202200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>
      <c r="A91" s="29" t="s">
        <v>8</v>
      </c>
      <c r="B91" s="19" t="s">
        <v>9</v>
      </c>
      <c r="C91" s="30">
        <v>2019</v>
      </c>
      <c r="D91" s="31">
        <v>22</v>
      </c>
      <c r="E91" s="19" t="s">
        <v>80</v>
      </c>
      <c r="F91" s="21">
        <v>0</v>
      </c>
      <c r="G91" s="21">
        <v>3858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>
      <c r="A92" s="29" t="s">
        <v>8</v>
      </c>
      <c r="B92" s="19" t="s">
        <v>9</v>
      </c>
      <c r="C92" s="30">
        <v>2018</v>
      </c>
      <c r="D92" s="31">
        <v>1</v>
      </c>
      <c r="E92" s="19" t="s">
        <v>59</v>
      </c>
      <c r="F92" s="21">
        <v>714000</v>
      </c>
      <c r="G92" s="21">
        <v>829211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>
      <c r="A93" s="29" t="s">
        <v>8</v>
      </c>
      <c r="B93" s="19" t="s">
        <v>9</v>
      </c>
      <c r="C93" s="30">
        <v>2018</v>
      </c>
      <c r="D93" s="31">
        <v>2</v>
      </c>
      <c r="E93" s="19" t="s">
        <v>60</v>
      </c>
      <c r="F93" s="21">
        <v>0</v>
      </c>
      <c r="G93" s="21"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>
      <c r="A94" s="29" t="s">
        <v>8</v>
      </c>
      <c r="B94" s="19" t="s">
        <v>9</v>
      </c>
      <c r="C94" s="30">
        <v>2018</v>
      </c>
      <c r="D94" s="31">
        <v>23</v>
      </c>
      <c r="E94" s="19" t="s">
        <v>84</v>
      </c>
      <c r="F94" s="21">
        <v>0</v>
      </c>
      <c r="G94" s="21"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>
      <c r="A95" s="29" t="s">
        <v>8</v>
      </c>
      <c r="B95" s="19" t="s">
        <v>9</v>
      </c>
      <c r="C95" s="30">
        <v>2018</v>
      </c>
      <c r="D95" s="31">
        <v>24</v>
      </c>
      <c r="E95" s="19" t="s">
        <v>85</v>
      </c>
      <c r="F95" s="21">
        <v>0</v>
      </c>
      <c r="G95" s="21"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>
      <c r="A96" s="29" t="s">
        <v>8</v>
      </c>
      <c r="B96" s="19" t="s">
        <v>9</v>
      </c>
      <c r="C96" s="30">
        <v>2018</v>
      </c>
      <c r="D96" s="31">
        <v>25</v>
      </c>
      <c r="E96" s="19" t="s">
        <v>86</v>
      </c>
      <c r="F96" s="21">
        <v>1000</v>
      </c>
      <c r="G96" s="21">
        <v>1376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>
      <c r="A97" s="29" t="s">
        <v>8</v>
      </c>
      <c r="B97" s="19" t="s">
        <v>9</v>
      </c>
      <c r="C97" s="30">
        <v>2018</v>
      </c>
      <c r="D97" s="31">
        <v>3</v>
      </c>
      <c r="E97" s="19" t="s">
        <v>61</v>
      </c>
      <c r="F97" s="21">
        <v>98000</v>
      </c>
      <c r="G97" s="21">
        <v>177628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>
      <c r="A98" s="29" t="s">
        <v>8</v>
      </c>
      <c r="B98" s="19" t="s">
        <v>9</v>
      </c>
      <c r="C98" s="30">
        <v>2018</v>
      </c>
      <c r="D98" s="31">
        <v>4</v>
      </c>
      <c r="E98" s="19" t="s">
        <v>62</v>
      </c>
      <c r="F98" s="21">
        <v>5000</v>
      </c>
      <c r="G98" s="21">
        <v>5388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>
      <c r="A99" s="29" t="s">
        <v>8</v>
      </c>
      <c r="B99" s="19" t="s">
        <v>9</v>
      </c>
      <c r="C99" s="30">
        <v>2018</v>
      </c>
      <c r="D99" s="31">
        <v>5</v>
      </c>
      <c r="E99" s="19" t="s">
        <v>63</v>
      </c>
      <c r="F99" s="21">
        <v>0</v>
      </c>
      <c r="G99" s="21"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>
      <c r="A100" s="29" t="s">
        <v>8</v>
      </c>
      <c r="B100" s="19" t="s">
        <v>9</v>
      </c>
      <c r="C100" s="30">
        <v>2018</v>
      </c>
      <c r="D100" s="31">
        <v>6</v>
      </c>
      <c r="E100" s="19" t="s">
        <v>64</v>
      </c>
      <c r="F100" s="21">
        <v>0</v>
      </c>
      <c r="G100" s="21"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>
      <c r="A101" s="29" t="s">
        <v>8</v>
      </c>
      <c r="B101" s="19" t="s">
        <v>9</v>
      </c>
      <c r="C101" s="30">
        <v>2018</v>
      </c>
      <c r="D101" s="31">
        <v>7</v>
      </c>
      <c r="E101" s="19" t="s">
        <v>65</v>
      </c>
      <c r="F101" s="21">
        <v>0</v>
      </c>
      <c r="G101" s="21">
        <v>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>
      <c r="A102" s="29" t="s">
        <v>8</v>
      </c>
      <c r="B102" s="19" t="s">
        <v>9</v>
      </c>
      <c r="C102" s="30">
        <v>2018</v>
      </c>
      <c r="D102" s="31">
        <v>8</v>
      </c>
      <c r="E102" s="19" t="s">
        <v>66</v>
      </c>
      <c r="F102" s="21">
        <v>230000</v>
      </c>
      <c r="G102" s="21">
        <v>249708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>
      <c r="A103" s="29" t="s">
        <v>8</v>
      </c>
      <c r="B103" s="19" t="s">
        <v>9</v>
      </c>
      <c r="C103" s="30">
        <v>2018</v>
      </c>
      <c r="D103" s="31">
        <v>9</v>
      </c>
      <c r="E103" s="19" t="s">
        <v>67</v>
      </c>
      <c r="F103" s="21">
        <v>0</v>
      </c>
      <c r="G103" s="21"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>
      <c r="A104" s="29" t="s">
        <v>8</v>
      </c>
      <c r="B104" s="19" t="s">
        <v>9</v>
      </c>
      <c r="C104" s="30">
        <v>2018</v>
      </c>
      <c r="D104" s="31">
        <v>10</v>
      </c>
      <c r="E104" s="19" t="s">
        <v>68</v>
      </c>
      <c r="F104" s="21">
        <v>0</v>
      </c>
      <c r="G104" s="21">
        <v>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>
      <c r="A105" s="29" t="s">
        <v>8</v>
      </c>
      <c r="B105" s="19" t="s">
        <v>9</v>
      </c>
      <c r="C105" s="30">
        <v>2018</v>
      </c>
      <c r="D105" s="31">
        <v>11</v>
      </c>
      <c r="E105" s="19" t="s">
        <v>69</v>
      </c>
      <c r="F105" s="21">
        <v>0</v>
      </c>
      <c r="G105" s="21">
        <v>45050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>
      <c r="A106" s="29" t="s">
        <v>8</v>
      </c>
      <c r="B106" s="19" t="s">
        <v>9</v>
      </c>
      <c r="C106" s="30">
        <v>2018</v>
      </c>
      <c r="D106" s="31">
        <v>12</v>
      </c>
      <c r="E106" s="19" t="s">
        <v>70</v>
      </c>
      <c r="F106" s="21">
        <v>0</v>
      </c>
      <c r="G106" s="21"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>
      <c r="A107" s="29" t="s">
        <v>8</v>
      </c>
      <c r="B107" s="19" t="s">
        <v>9</v>
      </c>
      <c r="C107" s="30">
        <v>2018</v>
      </c>
      <c r="D107" s="31">
        <v>13</v>
      </c>
      <c r="E107" s="19" t="s">
        <v>71</v>
      </c>
      <c r="F107" s="21">
        <v>0</v>
      </c>
      <c r="G107" s="21"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>
      <c r="A108" s="29" t="s">
        <v>8</v>
      </c>
      <c r="B108" s="19" t="s">
        <v>9</v>
      </c>
      <c r="C108" s="30">
        <v>2018</v>
      </c>
      <c r="D108" s="31">
        <v>14</v>
      </c>
      <c r="E108" s="19" t="s">
        <v>72</v>
      </c>
      <c r="F108" s="21">
        <v>0</v>
      </c>
      <c r="G108" s="21">
        <v>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>
      <c r="A109" s="29" t="s">
        <v>8</v>
      </c>
      <c r="B109" s="19" t="s">
        <v>9</v>
      </c>
      <c r="C109" s="30">
        <v>2018</v>
      </c>
      <c r="D109" s="31">
        <v>15</v>
      </c>
      <c r="E109" s="19" t="s">
        <v>73</v>
      </c>
      <c r="F109" s="21">
        <v>0</v>
      </c>
      <c r="G109" s="21"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>
      <c r="A110" s="29" t="s">
        <v>8</v>
      </c>
      <c r="B110" s="19" t="s">
        <v>9</v>
      </c>
      <c r="C110" s="30">
        <v>2018</v>
      </c>
      <c r="D110" s="31">
        <v>16</v>
      </c>
      <c r="E110" s="19" t="s">
        <v>74</v>
      </c>
      <c r="F110" s="21">
        <v>50760</v>
      </c>
      <c r="G110" s="21">
        <v>78459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>
      <c r="A111" s="29" t="s">
        <v>8</v>
      </c>
      <c r="B111" s="19" t="s">
        <v>9</v>
      </c>
      <c r="C111" s="30">
        <v>2018</v>
      </c>
      <c r="D111" s="31">
        <v>17</v>
      </c>
      <c r="E111" s="19" t="s">
        <v>75</v>
      </c>
      <c r="F111" s="21">
        <v>145000</v>
      </c>
      <c r="G111" s="21">
        <v>217448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>
      <c r="A112" s="29" t="s">
        <v>8</v>
      </c>
      <c r="B112" s="19" t="s">
        <v>9</v>
      </c>
      <c r="C112" s="30">
        <v>2018</v>
      </c>
      <c r="D112" s="31">
        <v>18</v>
      </c>
      <c r="E112" s="19" t="s">
        <v>76</v>
      </c>
      <c r="F112" s="21">
        <v>0</v>
      </c>
      <c r="G112" s="21">
        <v>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>
      <c r="A113" s="29" t="s">
        <v>8</v>
      </c>
      <c r="B113" s="19" t="s">
        <v>9</v>
      </c>
      <c r="C113" s="30">
        <v>2018</v>
      </c>
      <c r="D113" s="31">
        <v>19</v>
      </c>
      <c r="E113" s="19" t="s">
        <v>77</v>
      </c>
      <c r="F113" s="21">
        <v>17000</v>
      </c>
      <c r="G113" s="21">
        <v>19235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>
      <c r="A114" s="29" t="s">
        <v>8</v>
      </c>
      <c r="B114" s="19" t="s">
        <v>9</v>
      </c>
      <c r="C114" s="30">
        <v>2018</v>
      </c>
      <c r="D114" s="31">
        <v>20</v>
      </c>
      <c r="E114" s="19" t="s">
        <v>78</v>
      </c>
      <c r="F114" s="21">
        <v>5000</v>
      </c>
      <c r="G114" s="21">
        <v>13002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>
      <c r="A115" s="29" t="s">
        <v>8</v>
      </c>
      <c r="B115" s="19" t="s">
        <v>9</v>
      </c>
      <c r="C115" s="30">
        <v>2018</v>
      </c>
      <c r="D115" s="31">
        <v>26</v>
      </c>
      <c r="E115" s="19" t="s">
        <v>90</v>
      </c>
      <c r="F115" s="21">
        <v>0</v>
      </c>
      <c r="G115" s="21"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>
      <c r="A116" s="29" t="s">
        <v>8</v>
      </c>
      <c r="B116" s="19" t="s">
        <v>9</v>
      </c>
      <c r="C116" s="30">
        <v>2018</v>
      </c>
      <c r="D116" s="31">
        <v>21</v>
      </c>
      <c r="E116" s="19" t="s">
        <v>79</v>
      </c>
      <c r="F116" s="21">
        <v>150806</v>
      </c>
      <c r="G116" s="21">
        <v>143197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>
      <c r="A117" s="29" t="s">
        <v>8</v>
      </c>
      <c r="B117" s="19" t="s">
        <v>9</v>
      </c>
      <c r="C117" s="30">
        <v>2018</v>
      </c>
      <c r="D117" s="31">
        <v>22</v>
      </c>
      <c r="E117" s="19" t="s">
        <v>80</v>
      </c>
      <c r="F117" s="21">
        <v>0</v>
      </c>
      <c r="G117" s="21">
        <v>4683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>
      <c r="A118" s="29" t="s">
        <v>8</v>
      </c>
      <c r="B118" s="19" t="s">
        <v>9</v>
      </c>
      <c r="C118" s="30">
        <v>2017</v>
      </c>
      <c r="D118" s="31">
        <v>1</v>
      </c>
      <c r="E118" s="19" t="s">
        <v>59</v>
      </c>
      <c r="F118" s="21">
        <v>672600</v>
      </c>
      <c r="G118" s="21">
        <v>731218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>
      <c r="A119" s="29" t="s">
        <v>8</v>
      </c>
      <c r="B119" s="19" t="s">
        <v>9</v>
      </c>
      <c r="C119" s="30">
        <v>2017</v>
      </c>
      <c r="D119" s="31">
        <v>2</v>
      </c>
      <c r="E119" s="19" t="s">
        <v>60</v>
      </c>
      <c r="F119" s="21">
        <v>0</v>
      </c>
      <c r="G119" s="21">
        <v>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>
      <c r="A120" s="29" t="s">
        <v>8</v>
      </c>
      <c r="B120" s="19" t="s">
        <v>9</v>
      </c>
      <c r="C120" s="30">
        <v>2017</v>
      </c>
      <c r="D120" s="31">
        <v>23</v>
      </c>
      <c r="E120" s="19" t="s">
        <v>84</v>
      </c>
      <c r="F120" s="21">
        <v>0</v>
      </c>
      <c r="G120" s="21">
        <v>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>
      <c r="A121" s="29" t="s">
        <v>8</v>
      </c>
      <c r="B121" s="19" t="s">
        <v>9</v>
      </c>
      <c r="C121" s="30">
        <v>2017</v>
      </c>
      <c r="D121" s="31">
        <v>24</v>
      </c>
      <c r="E121" s="19" t="s">
        <v>85</v>
      </c>
      <c r="F121" s="21">
        <v>0</v>
      </c>
      <c r="G121" s="21">
        <v>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>
      <c r="A122" s="29" t="s">
        <v>8</v>
      </c>
      <c r="B122" s="19" t="s">
        <v>9</v>
      </c>
      <c r="C122" s="30">
        <v>2017</v>
      </c>
      <c r="D122" s="31">
        <v>25</v>
      </c>
      <c r="E122" s="19" t="s">
        <v>86</v>
      </c>
      <c r="F122" s="21">
        <v>1000</v>
      </c>
      <c r="G122" s="21">
        <v>1951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>
      <c r="A123" s="29" t="s">
        <v>8</v>
      </c>
      <c r="B123" s="19" t="s">
        <v>9</v>
      </c>
      <c r="C123" s="30">
        <v>2017</v>
      </c>
      <c r="D123" s="31">
        <v>3</v>
      </c>
      <c r="E123" s="19" t="s">
        <v>61</v>
      </c>
      <c r="F123" s="21">
        <v>96000</v>
      </c>
      <c r="G123" s="21">
        <v>123780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>
      <c r="A124" s="29" t="s">
        <v>8</v>
      </c>
      <c r="B124" s="19" t="s">
        <v>9</v>
      </c>
      <c r="C124" s="30">
        <v>2017</v>
      </c>
      <c r="D124" s="31">
        <v>4</v>
      </c>
      <c r="E124" s="19" t="s">
        <v>62</v>
      </c>
      <c r="F124" s="21">
        <v>6900</v>
      </c>
      <c r="G124" s="21">
        <v>6576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>
      <c r="A125" s="29" t="s">
        <v>8</v>
      </c>
      <c r="B125" s="19" t="s">
        <v>9</v>
      </c>
      <c r="C125" s="30">
        <v>2017</v>
      </c>
      <c r="D125" s="31">
        <v>5</v>
      </c>
      <c r="E125" s="19" t="s">
        <v>63</v>
      </c>
      <c r="F125" s="21">
        <v>0</v>
      </c>
      <c r="G125" s="21">
        <v>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>
      <c r="A126" s="29" t="s">
        <v>8</v>
      </c>
      <c r="B126" s="19" t="s">
        <v>9</v>
      </c>
      <c r="C126" s="30">
        <v>2017</v>
      </c>
      <c r="D126" s="31">
        <v>6</v>
      </c>
      <c r="E126" s="19" t="s">
        <v>64</v>
      </c>
      <c r="F126" s="21">
        <v>0</v>
      </c>
      <c r="G126" s="21">
        <v>0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>
      <c r="A127" s="29" t="s">
        <v>8</v>
      </c>
      <c r="B127" s="19" t="s">
        <v>9</v>
      </c>
      <c r="C127" s="30">
        <v>2017</v>
      </c>
      <c r="D127" s="31">
        <v>7</v>
      </c>
      <c r="E127" s="19" t="s">
        <v>65</v>
      </c>
      <c r="F127" s="21">
        <v>0</v>
      </c>
      <c r="G127" s="21">
        <v>0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>
      <c r="A128" s="29" t="s">
        <v>8</v>
      </c>
      <c r="B128" s="19" t="s">
        <v>9</v>
      </c>
      <c r="C128" s="30">
        <v>2017</v>
      </c>
      <c r="D128" s="31">
        <v>8</v>
      </c>
      <c r="E128" s="19" t="s">
        <v>66</v>
      </c>
      <c r="F128" s="21">
        <v>232000</v>
      </c>
      <c r="G128" s="21">
        <v>237475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>
      <c r="A129" s="29" t="s">
        <v>8</v>
      </c>
      <c r="B129" s="19" t="s">
        <v>9</v>
      </c>
      <c r="C129" s="30">
        <v>2017</v>
      </c>
      <c r="D129" s="31">
        <v>9</v>
      </c>
      <c r="E129" s="19" t="s">
        <v>67</v>
      </c>
      <c r="F129" s="21">
        <v>0</v>
      </c>
      <c r="G129" s="21">
        <v>0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>
      <c r="A130" s="29" t="s">
        <v>8</v>
      </c>
      <c r="B130" s="19" t="s">
        <v>9</v>
      </c>
      <c r="C130" s="30">
        <v>2017</v>
      </c>
      <c r="D130" s="31">
        <v>10</v>
      </c>
      <c r="E130" s="19" t="s">
        <v>68</v>
      </c>
      <c r="F130" s="21">
        <v>0</v>
      </c>
      <c r="G130" s="21">
        <v>0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>
      <c r="A131" s="29" t="s">
        <v>8</v>
      </c>
      <c r="B131" s="19" t="s">
        <v>9</v>
      </c>
      <c r="C131" s="30">
        <v>2017</v>
      </c>
      <c r="D131" s="31">
        <v>11</v>
      </c>
      <c r="E131" s="19" t="s">
        <v>69</v>
      </c>
      <c r="F131" s="21">
        <v>0</v>
      </c>
      <c r="G131" s="21"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>
      <c r="A132" s="29" t="s">
        <v>8</v>
      </c>
      <c r="B132" s="19" t="s">
        <v>9</v>
      </c>
      <c r="C132" s="30">
        <v>2017</v>
      </c>
      <c r="D132" s="31">
        <v>12</v>
      </c>
      <c r="E132" s="19" t="s">
        <v>70</v>
      </c>
      <c r="F132" s="21">
        <v>0</v>
      </c>
      <c r="G132" s="21">
        <v>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>
      <c r="A133" s="29" t="s">
        <v>8</v>
      </c>
      <c r="B133" s="19" t="s">
        <v>9</v>
      </c>
      <c r="C133" s="30">
        <v>2017</v>
      </c>
      <c r="D133" s="31">
        <v>13</v>
      </c>
      <c r="E133" s="19" t="s">
        <v>71</v>
      </c>
      <c r="F133" s="21">
        <v>0</v>
      </c>
      <c r="G133" s="21">
        <v>0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>
      <c r="A134" s="29" t="s">
        <v>8</v>
      </c>
      <c r="B134" s="19" t="s">
        <v>9</v>
      </c>
      <c r="C134" s="30">
        <v>2017</v>
      </c>
      <c r="D134" s="31">
        <v>14</v>
      </c>
      <c r="E134" s="19" t="s">
        <v>72</v>
      </c>
      <c r="F134" s="21">
        <v>0</v>
      </c>
      <c r="G134" s="21">
        <v>0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>
      <c r="A135" s="29" t="s">
        <v>8</v>
      </c>
      <c r="B135" s="19" t="s">
        <v>9</v>
      </c>
      <c r="C135" s="30">
        <v>2017</v>
      </c>
      <c r="D135" s="31">
        <v>15</v>
      </c>
      <c r="E135" s="19" t="s">
        <v>73</v>
      </c>
      <c r="F135" s="21">
        <v>0</v>
      </c>
      <c r="G135" s="21">
        <v>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>
      <c r="A136" s="29" t="s">
        <v>8</v>
      </c>
      <c r="B136" s="19" t="s">
        <v>9</v>
      </c>
      <c r="C136" s="30">
        <v>2017</v>
      </c>
      <c r="D136" s="31">
        <v>16</v>
      </c>
      <c r="E136" s="19" t="s">
        <v>74</v>
      </c>
      <c r="F136" s="21">
        <v>59835</v>
      </c>
      <c r="G136" s="21">
        <v>72815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>
      <c r="A137" s="29" t="s">
        <v>8</v>
      </c>
      <c r="B137" s="19" t="s">
        <v>9</v>
      </c>
      <c r="C137" s="30">
        <v>2017</v>
      </c>
      <c r="D137" s="31">
        <v>17</v>
      </c>
      <c r="E137" s="19" t="s">
        <v>75</v>
      </c>
      <c r="F137" s="21">
        <v>139200</v>
      </c>
      <c r="G137" s="21">
        <v>193653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>
      <c r="A138" s="29" t="s">
        <v>8</v>
      </c>
      <c r="B138" s="19" t="s">
        <v>9</v>
      </c>
      <c r="C138" s="30">
        <v>2017</v>
      </c>
      <c r="D138" s="31">
        <v>18</v>
      </c>
      <c r="E138" s="19" t="s">
        <v>76</v>
      </c>
      <c r="F138" s="21">
        <v>0</v>
      </c>
      <c r="G138" s="21"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>
      <c r="A139" s="29" t="s">
        <v>8</v>
      </c>
      <c r="B139" s="19" t="s">
        <v>9</v>
      </c>
      <c r="C139" s="30">
        <v>2017</v>
      </c>
      <c r="D139" s="31">
        <v>19</v>
      </c>
      <c r="E139" s="19" t="s">
        <v>77</v>
      </c>
      <c r="F139" s="21">
        <v>18600</v>
      </c>
      <c r="G139" s="21">
        <v>23770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>
      <c r="A140" s="29" t="s">
        <v>8</v>
      </c>
      <c r="B140" s="19" t="s">
        <v>9</v>
      </c>
      <c r="C140" s="30">
        <v>2017</v>
      </c>
      <c r="D140" s="31">
        <v>20</v>
      </c>
      <c r="E140" s="19" t="s">
        <v>78</v>
      </c>
      <c r="F140" s="21">
        <v>4400</v>
      </c>
      <c r="G140" s="21">
        <v>8580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>
      <c r="A141" s="29" t="s">
        <v>8</v>
      </c>
      <c r="B141" s="19" t="s">
        <v>9</v>
      </c>
      <c r="C141" s="30">
        <v>2017</v>
      </c>
      <c r="D141" s="31">
        <v>26</v>
      </c>
      <c r="E141" s="19" t="s">
        <v>90</v>
      </c>
      <c r="F141" s="21">
        <v>0</v>
      </c>
      <c r="G141" s="21">
        <v>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>
      <c r="A142" s="29" t="s">
        <v>8</v>
      </c>
      <c r="B142" s="19" t="s">
        <v>9</v>
      </c>
      <c r="C142" s="30">
        <v>2017</v>
      </c>
      <c r="D142" s="31">
        <v>21</v>
      </c>
      <c r="E142" s="19" t="s">
        <v>79</v>
      </c>
      <c r="F142" s="21">
        <v>136291</v>
      </c>
      <c r="G142" s="21">
        <v>151503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>
      <c r="A143" s="29" t="s">
        <v>8</v>
      </c>
      <c r="B143" s="19" t="s">
        <v>9</v>
      </c>
      <c r="C143" s="30">
        <v>2017</v>
      </c>
      <c r="D143" s="31">
        <v>22</v>
      </c>
      <c r="E143" s="19" t="s">
        <v>80</v>
      </c>
      <c r="F143" s="21">
        <v>0</v>
      </c>
      <c r="G143" s="21">
        <v>23409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>
      <c r="A144" s="29" t="s">
        <v>8</v>
      </c>
      <c r="B144" s="19" t="s">
        <v>9</v>
      </c>
      <c r="C144" s="30">
        <v>2016</v>
      </c>
      <c r="D144" s="31">
        <v>1</v>
      </c>
      <c r="E144" s="19" t="s">
        <v>59</v>
      </c>
      <c r="F144" s="21">
        <v>655337</v>
      </c>
      <c r="G144" s="21">
        <v>764180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>
      <c r="A145" s="29" t="s">
        <v>8</v>
      </c>
      <c r="B145" s="19" t="s">
        <v>9</v>
      </c>
      <c r="C145" s="30">
        <v>2016</v>
      </c>
      <c r="D145" s="31">
        <v>2</v>
      </c>
      <c r="E145" s="19" t="s">
        <v>60</v>
      </c>
      <c r="F145" s="21">
        <v>0</v>
      </c>
      <c r="G145" s="21">
        <v>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>
      <c r="A146" s="29" t="s">
        <v>8</v>
      </c>
      <c r="B146" s="19" t="s">
        <v>9</v>
      </c>
      <c r="C146" s="30">
        <v>2016</v>
      </c>
      <c r="D146" s="31">
        <v>23</v>
      </c>
      <c r="E146" s="19" t="s">
        <v>84</v>
      </c>
      <c r="F146" s="21">
        <v>0</v>
      </c>
      <c r="G146" s="21">
        <v>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>
      <c r="A147" s="29" t="s">
        <v>8</v>
      </c>
      <c r="B147" s="19" t="s">
        <v>9</v>
      </c>
      <c r="C147" s="30">
        <v>2016</v>
      </c>
      <c r="D147" s="31">
        <v>24</v>
      </c>
      <c r="E147" s="19" t="s">
        <v>85</v>
      </c>
      <c r="F147" s="21">
        <v>0</v>
      </c>
      <c r="G147" s="21">
        <v>0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>
      <c r="A148" s="29" t="s">
        <v>8</v>
      </c>
      <c r="B148" s="19" t="s">
        <v>9</v>
      </c>
      <c r="C148" s="30">
        <v>2016</v>
      </c>
      <c r="D148" s="31">
        <v>25</v>
      </c>
      <c r="E148" s="19" t="s">
        <v>86</v>
      </c>
      <c r="F148" s="21">
        <v>1000</v>
      </c>
      <c r="G148" s="21">
        <v>2057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>
      <c r="A149" s="29" t="s">
        <v>8</v>
      </c>
      <c r="B149" s="19" t="s">
        <v>9</v>
      </c>
      <c r="C149" s="30">
        <v>2016</v>
      </c>
      <c r="D149" s="31">
        <v>3</v>
      </c>
      <c r="E149" s="19" t="s">
        <v>61</v>
      </c>
      <c r="F149" s="21">
        <v>96000</v>
      </c>
      <c r="G149" s="21">
        <v>105305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>
      <c r="A150" s="29" t="s">
        <v>8</v>
      </c>
      <c r="B150" s="19" t="s">
        <v>9</v>
      </c>
      <c r="C150" s="30">
        <v>2016</v>
      </c>
      <c r="D150" s="31">
        <v>4</v>
      </c>
      <c r="E150" s="19" t="s">
        <v>62</v>
      </c>
      <c r="F150" s="21">
        <v>6500</v>
      </c>
      <c r="G150" s="21">
        <v>6936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>
      <c r="A151" s="29" t="s">
        <v>8</v>
      </c>
      <c r="B151" s="19" t="s">
        <v>9</v>
      </c>
      <c r="C151" s="30">
        <v>2016</v>
      </c>
      <c r="D151" s="31">
        <v>5</v>
      </c>
      <c r="E151" s="19" t="s">
        <v>63</v>
      </c>
      <c r="F151" s="21">
        <v>0</v>
      </c>
      <c r="G151" s="21">
        <v>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>
      <c r="A152" s="29" t="s">
        <v>8</v>
      </c>
      <c r="B152" s="19" t="s">
        <v>9</v>
      </c>
      <c r="C152" s="30">
        <v>2016</v>
      </c>
      <c r="D152" s="31">
        <v>6</v>
      </c>
      <c r="E152" s="19" t="s">
        <v>64</v>
      </c>
      <c r="F152" s="21">
        <v>0</v>
      </c>
      <c r="G152" s="21">
        <v>0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>
      <c r="A153" s="29" t="s">
        <v>8</v>
      </c>
      <c r="B153" s="19" t="s">
        <v>9</v>
      </c>
      <c r="C153" s="30">
        <v>2016</v>
      </c>
      <c r="D153" s="31">
        <v>7</v>
      </c>
      <c r="E153" s="19" t="s">
        <v>65</v>
      </c>
      <c r="F153" s="21">
        <v>0</v>
      </c>
      <c r="G153" s="21">
        <v>0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>
      <c r="A154" s="29" t="s">
        <v>8</v>
      </c>
      <c r="B154" s="19" t="s">
        <v>9</v>
      </c>
      <c r="C154" s="30">
        <v>2016</v>
      </c>
      <c r="D154" s="31">
        <v>8</v>
      </c>
      <c r="E154" s="19" t="s">
        <v>66</v>
      </c>
      <c r="F154" s="21">
        <v>224500</v>
      </c>
      <c r="G154" s="21">
        <v>242574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>
      <c r="A155" s="29" t="s">
        <v>8</v>
      </c>
      <c r="B155" s="19" t="s">
        <v>9</v>
      </c>
      <c r="C155" s="30">
        <v>2016</v>
      </c>
      <c r="D155" s="31">
        <v>9</v>
      </c>
      <c r="E155" s="19" t="s">
        <v>67</v>
      </c>
      <c r="F155" s="21">
        <v>0</v>
      </c>
      <c r="G155" s="21">
        <v>0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>
      <c r="A156" s="29" t="s">
        <v>8</v>
      </c>
      <c r="B156" s="19" t="s">
        <v>9</v>
      </c>
      <c r="C156" s="30">
        <v>2016</v>
      </c>
      <c r="D156" s="31">
        <v>10</v>
      </c>
      <c r="E156" s="19" t="s">
        <v>68</v>
      </c>
      <c r="F156" s="21">
        <v>0</v>
      </c>
      <c r="G156" s="21">
        <v>0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>
      <c r="A157" s="29" t="s">
        <v>8</v>
      </c>
      <c r="B157" s="19" t="s">
        <v>9</v>
      </c>
      <c r="C157" s="30">
        <v>2016</v>
      </c>
      <c r="D157" s="31">
        <v>11</v>
      </c>
      <c r="E157" s="19" t="s">
        <v>69</v>
      </c>
      <c r="F157" s="21">
        <v>0</v>
      </c>
      <c r="G157" s="21">
        <v>0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>
      <c r="A158" s="29" t="s">
        <v>8</v>
      </c>
      <c r="B158" s="19" t="s">
        <v>9</v>
      </c>
      <c r="C158" s="30">
        <v>2016</v>
      </c>
      <c r="D158" s="31">
        <v>12</v>
      </c>
      <c r="E158" s="19" t="s">
        <v>70</v>
      </c>
      <c r="F158" s="21">
        <v>0</v>
      </c>
      <c r="G158" s="21">
        <v>0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>
      <c r="A159" s="29" t="s">
        <v>8</v>
      </c>
      <c r="B159" s="19" t="s">
        <v>9</v>
      </c>
      <c r="C159" s="30">
        <v>2016</v>
      </c>
      <c r="D159" s="31">
        <v>13</v>
      </c>
      <c r="E159" s="19" t="s">
        <v>71</v>
      </c>
      <c r="F159" s="21">
        <v>0</v>
      </c>
      <c r="G159" s="21">
        <v>0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>
      <c r="A160" s="29" t="s">
        <v>8</v>
      </c>
      <c r="B160" s="19" t="s">
        <v>9</v>
      </c>
      <c r="C160" s="30">
        <v>2016</v>
      </c>
      <c r="D160" s="31">
        <v>14</v>
      </c>
      <c r="E160" s="19" t="s">
        <v>72</v>
      </c>
      <c r="F160" s="21">
        <v>0</v>
      </c>
      <c r="G160" s="21">
        <v>0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>
      <c r="A161" s="29" t="s">
        <v>8</v>
      </c>
      <c r="B161" s="19" t="s">
        <v>9</v>
      </c>
      <c r="C161" s="30">
        <v>2016</v>
      </c>
      <c r="D161" s="31">
        <v>15</v>
      </c>
      <c r="E161" s="19" t="s">
        <v>73</v>
      </c>
      <c r="F161" s="21">
        <v>0</v>
      </c>
      <c r="G161" s="21">
        <v>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>
      <c r="A162" s="29" t="s">
        <v>8</v>
      </c>
      <c r="B162" s="19" t="s">
        <v>9</v>
      </c>
      <c r="C162" s="30">
        <v>2016</v>
      </c>
      <c r="D162" s="31">
        <v>16</v>
      </c>
      <c r="E162" s="19" t="s">
        <v>74</v>
      </c>
      <c r="F162" s="21">
        <v>53935</v>
      </c>
      <c r="G162" s="21">
        <v>83249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>
      <c r="A163" s="29" t="s">
        <v>8</v>
      </c>
      <c r="B163" s="19" t="s">
        <v>9</v>
      </c>
      <c r="C163" s="30">
        <v>2016</v>
      </c>
      <c r="D163" s="31">
        <v>17</v>
      </c>
      <c r="E163" s="19" t="s">
        <v>75</v>
      </c>
      <c r="F163" s="21">
        <v>121450</v>
      </c>
      <c r="G163" s="21">
        <v>180082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>
      <c r="A164" s="29" t="s">
        <v>8</v>
      </c>
      <c r="B164" s="19" t="s">
        <v>9</v>
      </c>
      <c r="C164" s="30">
        <v>2016</v>
      </c>
      <c r="D164" s="31">
        <v>18</v>
      </c>
      <c r="E164" s="19" t="s">
        <v>76</v>
      </c>
      <c r="F164" s="21">
        <v>0</v>
      </c>
      <c r="G164" s="21">
        <v>0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>
      <c r="A165" s="29" t="s">
        <v>8</v>
      </c>
      <c r="B165" s="19" t="s">
        <v>9</v>
      </c>
      <c r="C165" s="30">
        <v>2016</v>
      </c>
      <c r="D165" s="31">
        <v>19</v>
      </c>
      <c r="E165" s="19" t="s">
        <v>77</v>
      </c>
      <c r="F165" s="21">
        <v>20850</v>
      </c>
      <c r="G165" s="21">
        <v>30007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>
      <c r="A166" s="29" t="s">
        <v>8</v>
      </c>
      <c r="B166" s="19" t="s">
        <v>9</v>
      </c>
      <c r="C166" s="30">
        <v>2016</v>
      </c>
      <c r="D166" s="31">
        <v>20</v>
      </c>
      <c r="E166" s="19" t="s">
        <v>78</v>
      </c>
      <c r="F166" s="21">
        <v>3400</v>
      </c>
      <c r="G166" s="21">
        <v>6093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>
      <c r="A167" s="29" t="s">
        <v>8</v>
      </c>
      <c r="B167" s="19" t="s">
        <v>9</v>
      </c>
      <c r="C167" s="30">
        <v>2016</v>
      </c>
      <c r="D167" s="31">
        <v>26</v>
      </c>
      <c r="E167" s="19" t="s">
        <v>90</v>
      </c>
      <c r="F167" s="21">
        <v>0</v>
      </c>
      <c r="G167" s="21">
        <v>0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:18">
      <c r="A168" s="29" t="s">
        <v>8</v>
      </c>
      <c r="B168" s="19" t="s">
        <v>9</v>
      </c>
      <c r="C168" s="30">
        <v>2016</v>
      </c>
      <c r="D168" s="31">
        <v>21</v>
      </c>
      <c r="E168" s="19" t="s">
        <v>79</v>
      </c>
      <c r="F168" s="21">
        <v>145900</v>
      </c>
      <c r="G168" s="21">
        <v>129850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>
      <c r="A169" s="29" t="s">
        <v>8</v>
      </c>
      <c r="B169" s="19" t="s">
        <v>9</v>
      </c>
      <c r="C169" s="30">
        <v>2016</v>
      </c>
      <c r="D169" s="31">
        <v>22</v>
      </c>
      <c r="E169" s="19" t="s">
        <v>80</v>
      </c>
      <c r="F169" s="21">
        <v>0</v>
      </c>
      <c r="G169" s="21">
        <v>14944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>
      <c r="A170" s="29" t="s">
        <v>8</v>
      </c>
      <c r="B170" s="19" t="s">
        <v>9</v>
      </c>
      <c r="C170" s="30">
        <v>2015</v>
      </c>
      <c r="D170" s="31">
        <v>1</v>
      </c>
      <c r="E170" s="19" t="s">
        <v>59</v>
      </c>
      <c r="F170" s="21">
        <v>632963</v>
      </c>
      <c r="G170" s="21">
        <v>713101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>
      <c r="A171" s="29" t="s">
        <v>8</v>
      </c>
      <c r="B171" s="19" t="s">
        <v>9</v>
      </c>
      <c r="C171" s="30">
        <v>2015</v>
      </c>
      <c r="D171" s="31">
        <v>2</v>
      </c>
      <c r="E171" s="19" t="s">
        <v>60</v>
      </c>
      <c r="F171" s="21">
        <v>0</v>
      </c>
      <c r="G171" s="21">
        <v>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>
      <c r="A172" s="29" t="s">
        <v>8</v>
      </c>
      <c r="B172" s="19" t="s">
        <v>9</v>
      </c>
      <c r="C172" s="30">
        <v>2015</v>
      </c>
      <c r="D172" s="31">
        <v>23</v>
      </c>
      <c r="E172" s="19" t="s">
        <v>84</v>
      </c>
      <c r="F172" s="21">
        <v>0</v>
      </c>
      <c r="G172" s="21">
        <v>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>
      <c r="A173" s="29" t="s">
        <v>8</v>
      </c>
      <c r="B173" s="19" t="s">
        <v>9</v>
      </c>
      <c r="C173" s="30">
        <v>2015</v>
      </c>
      <c r="D173" s="31">
        <v>24</v>
      </c>
      <c r="E173" s="19" t="s">
        <v>85</v>
      </c>
      <c r="F173" s="21">
        <v>0</v>
      </c>
      <c r="G173" s="21">
        <v>0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>
      <c r="A174" s="29" t="s">
        <v>8</v>
      </c>
      <c r="B174" s="19" t="s">
        <v>9</v>
      </c>
      <c r="C174" s="30">
        <v>2015</v>
      </c>
      <c r="D174" s="31">
        <v>25</v>
      </c>
      <c r="E174" s="19" t="s">
        <v>86</v>
      </c>
      <c r="F174" s="21">
        <v>1000</v>
      </c>
      <c r="G174" s="21">
        <v>1718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>
      <c r="A175" s="29" t="s">
        <v>8</v>
      </c>
      <c r="B175" s="19" t="s">
        <v>9</v>
      </c>
      <c r="C175" s="30">
        <v>2015</v>
      </c>
      <c r="D175" s="31">
        <v>3</v>
      </c>
      <c r="E175" s="19" t="s">
        <v>61</v>
      </c>
      <c r="F175" s="21">
        <v>104000</v>
      </c>
      <c r="G175" s="21">
        <v>114129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>
      <c r="A176" s="29" t="s">
        <v>8</v>
      </c>
      <c r="B176" s="19" t="s">
        <v>9</v>
      </c>
      <c r="C176" s="30">
        <v>2015</v>
      </c>
      <c r="D176" s="31">
        <v>4</v>
      </c>
      <c r="E176" s="19" t="s">
        <v>62</v>
      </c>
      <c r="F176" s="21">
        <v>6500</v>
      </c>
      <c r="G176" s="21">
        <v>7392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>
      <c r="A177" s="29" t="s">
        <v>8</v>
      </c>
      <c r="B177" s="19" t="s">
        <v>9</v>
      </c>
      <c r="C177" s="30">
        <v>2015</v>
      </c>
      <c r="D177" s="31">
        <v>5</v>
      </c>
      <c r="E177" s="19" t="s">
        <v>63</v>
      </c>
      <c r="F177" s="21">
        <v>0</v>
      </c>
      <c r="G177" s="21">
        <v>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>
      <c r="A178" s="29" t="s">
        <v>8</v>
      </c>
      <c r="B178" s="19" t="s">
        <v>9</v>
      </c>
      <c r="C178" s="30">
        <v>2015</v>
      </c>
      <c r="D178" s="31">
        <v>6</v>
      </c>
      <c r="E178" s="19" t="s">
        <v>64</v>
      </c>
      <c r="F178" s="21">
        <v>0</v>
      </c>
      <c r="G178" s="21">
        <v>0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>
      <c r="A179" s="29" t="s">
        <v>8</v>
      </c>
      <c r="B179" s="19" t="s">
        <v>9</v>
      </c>
      <c r="C179" s="30">
        <v>2015</v>
      </c>
      <c r="D179" s="31">
        <v>7</v>
      </c>
      <c r="E179" s="19" t="s">
        <v>65</v>
      </c>
      <c r="F179" s="21">
        <v>0</v>
      </c>
      <c r="G179" s="21">
        <v>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>
      <c r="A180" s="29" t="s">
        <v>8</v>
      </c>
      <c r="B180" s="19" t="s">
        <v>9</v>
      </c>
      <c r="C180" s="30">
        <v>2015</v>
      </c>
      <c r="D180" s="31">
        <v>8</v>
      </c>
      <c r="E180" s="19" t="s">
        <v>66</v>
      </c>
      <c r="F180" s="21">
        <v>221000</v>
      </c>
      <c r="G180" s="21">
        <v>234878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18">
      <c r="A181" s="29" t="s">
        <v>8</v>
      </c>
      <c r="B181" s="19" t="s">
        <v>9</v>
      </c>
      <c r="C181" s="30">
        <v>2015</v>
      </c>
      <c r="D181" s="31">
        <v>9</v>
      </c>
      <c r="E181" s="19" t="s">
        <v>67</v>
      </c>
      <c r="F181" s="21">
        <v>0</v>
      </c>
      <c r="G181" s="21">
        <v>0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1:18">
      <c r="A182" s="29" t="s">
        <v>8</v>
      </c>
      <c r="B182" s="19" t="s">
        <v>9</v>
      </c>
      <c r="C182" s="30">
        <v>2015</v>
      </c>
      <c r="D182" s="31">
        <v>10</v>
      </c>
      <c r="E182" s="19" t="s">
        <v>68</v>
      </c>
      <c r="F182" s="21">
        <v>0</v>
      </c>
      <c r="G182" s="21">
        <v>0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1:18">
      <c r="A183" s="29" t="s">
        <v>8</v>
      </c>
      <c r="B183" s="19" t="s">
        <v>9</v>
      </c>
      <c r="C183" s="30">
        <v>2015</v>
      </c>
      <c r="D183" s="31">
        <v>11</v>
      </c>
      <c r="E183" s="19" t="s">
        <v>69</v>
      </c>
      <c r="F183" s="21">
        <v>0</v>
      </c>
      <c r="G183" s="21">
        <v>0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1:18">
      <c r="A184" s="29" t="s">
        <v>8</v>
      </c>
      <c r="B184" s="19" t="s">
        <v>9</v>
      </c>
      <c r="C184" s="30">
        <v>2015</v>
      </c>
      <c r="D184" s="31">
        <v>12</v>
      </c>
      <c r="E184" s="19" t="s">
        <v>70</v>
      </c>
      <c r="F184" s="21">
        <v>0</v>
      </c>
      <c r="G184" s="21">
        <v>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1:18">
      <c r="A185" s="29" t="s">
        <v>8</v>
      </c>
      <c r="B185" s="19" t="s">
        <v>9</v>
      </c>
      <c r="C185" s="30">
        <v>2015</v>
      </c>
      <c r="D185" s="31">
        <v>13</v>
      </c>
      <c r="E185" s="19" t="s">
        <v>71</v>
      </c>
      <c r="F185" s="21">
        <v>1400</v>
      </c>
      <c r="G185" s="21">
        <v>0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spans="1:18">
      <c r="A186" s="29" t="s">
        <v>8</v>
      </c>
      <c r="B186" s="19" t="s">
        <v>9</v>
      </c>
      <c r="C186" s="30">
        <v>2015</v>
      </c>
      <c r="D186" s="31">
        <v>14</v>
      </c>
      <c r="E186" s="19" t="s">
        <v>72</v>
      </c>
      <c r="F186" s="21">
        <v>0</v>
      </c>
      <c r="G186" s="21">
        <v>0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spans="1:18">
      <c r="A187" s="29" t="s">
        <v>8</v>
      </c>
      <c r="B187" s="19" t="s">
        <v>9</v>
      </c>
      <c r="C187" s="30">
        <v>2015</v>
      </c>
      <c r="D187" s="31">
        <v>15</v>
      </c>
      <c r="E187" s="19" t="s">
        <v>73</v>
      </c>
      <c r="F187" s="21">
        <v>0</v>
      </c>
      <c r="G187" s="21">
        <v>0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spans="1:18">
      <c r="A188" s="29" t="s">
        <v>8</v>
      </c>
      <c r="B188" s="19" t="s">
        <v>9</v>
      </c>
      <c r="C188" s="30">
        <v>2015</v>
      </c>
      <c r="D188" s="31">
        <v>16</v>
      </c>
      <c r="E188" s="19" t="s">
        <v>74</v>
      </c>
      <c r="F188" s="21">
        <v>49600</v>
      </c>
      <c r="G188" s="21">
        <v>71981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1:18">
      <c r="A189" s="29" t="s">
        <v>8</v>
      </c>
      <c r="B189" s="19" t="s">
        <v>9</v>
      </c>
      <c r="C189" s="30">
        <v>2015</v>
      </c>
      <c r="D189" s="31">
        <v>17</v>
      </c>
      <c r="E189" s="19" t="s">
        <v>75</v>
      </c>
      <c r="F189" s="21">
        <v>105500</v>
      </c>
      <c r="G189" s="21">
        <v>157799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spans="1:18">
      <c r="A190" s="29" t="s">
        <v>8</v>
      </c>
      <c r="B190" s="19" t="s">
        <v>9</v>
      </c>
      <c r="C190" s="30">
        <v>2015</v>
      </c>
      <c r="D190" s="31">
        <v>18</v>
      </c>
      <c r="E190" s="19" t="s">
        <v>76</v>
      </c>
      <c r="F190" s="21">
        <v>0</v>
      </c>
      <c r="G190" s="21">
        <v>0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1:18">
      <c r="A191" s="29" t="s">
        <v>8</v>
      </c>
      <c r="B191" s="19" t="s">
        <v>9</v>
      </c>
      <c r="C191" s="30">
        <v>2015</v>
      </c>
      <c r="D191" s="31">
        <v>19</v>
      </c>
      <c r="E191" s="19" t="s">
        <v>77</v>
      </c>
      <c r="F191" s="21">
        <v>26000</v>
      </c>
      <c r="G191" s="21">
        <v>33091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spans="1:18">
      <c r="A192" s="29" t="s">
        <v>8</v>
      </c>
      <c r="B192" s="19" t="s">
        <v>9</v>
      </c>
      <c r="C192" s="30">
        <v>2015</v>
      </c>
      <c r="D192" s="31">
        <v>20</v>
      </c>
      <c r="E192" s="19" t="s">
        <v>78</v>
      </c>
      <c r="F192" s="21">
        <v>5000</v>
      </c>
      <c r="G192" s="21">
        <v>4386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spans="1:18">
      <c r="A193" s="29" t="s">
        <v>8</v>
      </c>
      <c r="B193" s="19" t="s">
        <v>9</v>
      </c>
      <c r="C193" s="30">
        <v>2015</v>
      </c>
      <c r="D193" s="31">
        <v>26</v>
      </c>
      <c r="E193" s="19" t="s">
        <v>90</v>
      </c>
      <c r="F193" s="21">
        <v>0</v>
      </c>
      <c r="G193" s="21">
        <v>0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1:18">
      <c r="A194" s="29" t="s">
        <v>8</v>
      </c>
      <c r="B194" s="19" t="s">
        <v>9</v>
      </c>
      <c r="C194" s="30">
        <v>2015</v>
      </c>
      <c r="D194" s="31">
        <v>21</v>
      </c>
      <c r="E194" s="19" t="s">
        <v>79</v>
      </c>
      <c r="F194" s="21">
        <v>205000</v>
      </c>
      <c r="G194" s="21">
        <v>128245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</row>
    <row r="195" spans="1:18">
      <c r="A195" s="29" t="s">
        <v>8</v>
      </c>
      <c r="B195" s="19" t="s">
        <v>9</v>
      </c>
      <c r="C195" s="30">
        <v>2015</v>
      </c>
      <c r="D195" s="31">
        <v>22</v>
      </c>
      <c r="E195" s="19" t="s">
        <v>80</v>
      </c>
      <c r="F195" s="21">
        <v>0</v>
      </c>
      <c r="G195" s="21">
        <v>66850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:18">
      <c r="A196" s="29" t="s">
        <v>8</v>
      </c>
      <c r="B196" s="19" t="s">
        <v>9</v>
      </c>
      <c r="C196" s="30">
        <v>2014</v>
      </c>
      <c r="D196" s="31">
        <v>1</v>
      </c>
      <c r="E196" s="19" t="s">
        <v>59</v>
      </c>
      <c r="F196" s="21">
        <v>650000</v>
      </c>
      <c r="G196" s="21">
        <v>702847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:18">
      <c r="A197" s="29" t="s">
        <v>8</v>
      </c>
      <c r="B197" s="19" t="s">
        <v>9</v>
      </c>
      <c r="C197" s="30">
        <v>2014</v>
      </c>
      <c r="D197" s="31">
        <v>2</v>
      </c>
      <c r="E197" s="19" t="s">
        <v>60</v>
      </c>
      <c r="F197" s="21">
        <v>0</v>
      </c>
      <c r="G197" s="21">
        <v>0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</row>
    <row r="198" spans="1:18">
      <c r="A198" s="29" t="s">
        <v>8</v>
      </c>
      <c r="B198" s="19" t="s">
        <v>9</v>
      </c>
      <c r="C198" s="30">
        <v>2014</v>
      </c>
      <c r="D198" s="31">
        <v>23</v>
      </c>
      <c r="E198" s="19" t="s">
        <v>84</v>
      </c>
      <c r="F198" s="21">
        <v>0</v>
      </c>
      <c r="G198" s="21">
        <v>0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>
      <c r="A199" s="29" t="s">
        <v>8</v>
      </c>
      <c r="B199" s="19" t="s">
        <v>9</v>
      </c>
      <c r="C199" s="30">
        <v>2014</v>
      </c>
      <c r="D199" s="31">
        <v>24</v>
      </c>
      <c r="E199" s="19" t="s">
        <v>85</v>
      </c>
      <c r="F199" s="21">
        <v>0</v>
      </c>
      <c r="G199" s="21">
        <v>0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:18">
      <c r="A200" s="29" t="s">
        <v>8</v>
      </c>
      <c r="B200" s="19" t="s">
        <v>9</v>
      </c>
      <c r="C200" s="30">
        <v>2014</v>
      </c>
      <c r="D200" s="31">
        <v>25</v>
      </c>
      <c r="E200" s="19" t="s">
        <v>86</v>
      </c>
      <c r="F200" s="21">
        <v>1000</v>
      </c>
      <c r="G200" s="21">
        <v>1598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1:18">
      <c r="A201" s="29" t="s">
        <v>8</v>
      </c>
      <c r="B201" s="19" t="s">
        <v>9</v>
      </c>
      <c r="C201" s="30">
        <v>2014</v>
      </c>
      <c r="D201" s="31">
        <v>3</v>
      </c>
      <c r="E201" s="19" t="s">
        <v>61</v>
      </c>
      <c r="F201" s="21">
        <v>104000</v>
      </c>
      <c r="G201" s="21">
        <v>109239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:18">
      <c r="A202" s="29" t="s">
        <v>8</v>
      </c>
      <c r="B202" s="19" t="s">
        <v>9</v>
      </c>
      <c r="C202" s="30">
        <v>2014</v>
      </c>
      <c r="D202" s="31">
        <v>4</v>
      </c>
      <c r="E202" s="19" t="s">
        <v>62</v>
      </c>
      <c r="F202" s="21">
        <v>6500</v>
      </c>
      <c r="G202" s="21">
        <v>6192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1:18">
      <c r="A203" s="29" t="s">
        <v>8</v>
      </c>
      <c r="B203" s="19" t="s">
        <v>9</v>
      </c>
      <c r="C203" s="30">
        <v>2014</v>
      </c>
      <c r="D203" s="31">
        <v>5</v>
      </c>
      <c r="E203" s="19" t="s">
        <v>63</v>
      </c>
      <c r="F203" s="21">
        <v>0</v>
      </c>
      <c r="G203" s="21">
        <v>0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1:18">
      <c r="A204" s="29" t="s">
        <v>8</v>
      </c>
      <c r="B204" s="19" t="s">
        <v>9</v>
      </c>
      <c r="C204" s="30">
        <v>2014</v>
      </c>
      <c r="D204" s="31">
        <v>6</v>
      </c>
      <c r="E204" s="19" t="s">
        <v>64</v>
      </c>
      <c r="F204" s="21">
        <v>0</v>
      </c>
      <c r="G204" s="21">
        <v>0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1:18">
      <c r="A205" s="29" t="s">
        <v>8</v>
      </c>
      <c r="B205" s="19" t="s">
        <v>9</v>
      </c>
      <c r="C205" s="30">
        <v>2014</v>
      </c>
      <c r="D205" s="31">
        <v>7</v>
      </c>
      <c r="E205" s="19" t="s">
        <v>65</v>
      </c>
      <c r="F205" s="21">
        <v>0</v>
      </c>
      <c r="G205" s="21">
        <v>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8">
      <c r="A206" s="29" t="s">
        <v>8</v>
      </c>
      <c r="B206" s="19" t="s">
        <v>9</v>
      </c>
      <c r="C206" s="30">
        <v>2014</v>
      </c>
      <c r="D206" s="31">
        <v>8</v>
      </c>
      <c r="E206" s="19" t="s">
        <v>66</v>
      </c>
      <c r="F206" s="21">
        <v>221000</v>
      </c>
      <c r="G206" s="21">
        <v>233722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>
      <c r="A207" s="29" t="s">
        <v>8</v>
      </c>
      <c r="B207" s="19" t="s">
        <v>9</v>
      </c>
      <c r="C207" s="30">
        <v>2014</v>
      </c>
      <c r="D207" s="31">
        <v>9</v>
      </c>
      <c r="E207" s="19" t="s">
        <v>67</v>
      </c>
      <c r="F207" s="21">
        <v>0</v>
      </c>
      <c r="G207" s="21">
        <v>0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8">
      <c r="A208" s="29" t="s">
        <v>8</v>
      </c>
      <c r="B208" s="19" t="s">
        <v>9</v>
      </c>
      <c r="C208" s="30">
        <v>2014</v>
      </c>
      <c r="D208" s="31">
        <v>10</v>
      </c>
      <c r="E208" s="19" t="s">
        <v>68</v>
      </c>
      <c r="F208" s="21">
        <v>0</v>
      </c>
      <c r="G208" s="21">
        <v>0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>
      <c r="A209" s="29" t="s">
        <v>8</v>
      </c>
      <c r="B209" s="19" t="s">
        <v>9</v>
      </c>
      <c r="C209" s="30">
        <v>2014</v>
      </c>
      <c r="D209" s="31">
        <v>11</v>
      </c>
      <c r="E209" s="19" t="s">
        <v>69</v>
      </c>
      <c r="F209" s="21">
        <v>0</v>
      </c>
      <c r="G209" s="21">
        <v>0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>
      <c r="A210" s="29" t="s">
        <v>8</v>
      </c>
      <c r="B210" s="19" t="s">
        <v>9</v>
      </c>
      <c r="C210" s="30">
        <v>2014</v>
      </c>
      <c r="D210" s="31">
        <v>12</v>
      </c>
      <c r="E210" s="19" t="s">
        <v>70</v>
      </c>
      <c r="F210" s="21">
        <v>0</v>
      </c>
      <c r="G210" s="21">
        <v>0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>
      <c r="A211" s="29" t="s">
        <v>8</v>
      </c>
      <c r="B211" s="19" t="s">
        <v>9</v>
      </c>
      <c r="C211" s="30">
        <v>2014</v>
      </c>
      <c r="D211" s="31">
        <v>13</v>
      </c>
      <c r="E211" s="19" t="s">
        <v>71</v>
      </c>
      <c r="F211" s="21">
        <v>0</v>
      </c>
      <c r="G211" s="21">
        <v>1399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>
      <c r="A212" s="29" t="s">
        <v>8</v>
      </c>
      <c r="B212" s="19" t="s">
        <v>9</v>
      </c>
      <c r="C212" s="30">
        <v>2014</v>
      </c>
      <c r="D212" s="31">
        <v>14</v>
      </c>
      <c r="E212" s="19" t="s">
        <v>72</v>
      </c>
      <c r="F212" s="21">
        <v>0</v>
      </c>
      <c r="G212" s="21">
        <v>0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>
      <c r="A213" s="29" t="s">
        <v>8</v>
      </c>
      <c r="B213" s="19" t="s">
        <v>9</v>
      </c>
      <c r="C213" s="30">
        <v>2014</v>
      </c>
      <c r="D213" s="31">
        <v>15</v>
      </c>
      <c r="E213" s="19" t="s">
        <v>73</v>
      </c>
      <c r="F213" s="21">
        <v>0</v>
      </c>
      <c r="G213" s="21">
        <v>0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>
      <c r="A214" s="29" t="s">
        <v>8</v>
      </c>
      <c r="B214" s="19" t="s">
        <v>9</v>
      </c>
      <c r="C214" s="30">
        <v>2014</v>
      </c>
      <c r="D214" s="31">
        <v>16</v>
      </c>
      <c r="E214" s="19" t="s">
        <v>74</v>
      </c>
      <c r="F214" s="21">
        <v>51000</v>
      </c>
      <c r="G214" s="21">
        <v>77328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>
      <c r="A215" s="29" t="s">
        <v>8</v>
      </c>
      <c r="B215" s="19" t="s">
        <v>9</v>
      </c>
      <c r="C215" s="30">
        <v>2014</v>
      </c>
      <c r="D215" s="31">
        <v>17</v>
      </c>
      <c r="E215" s="19" t="s">
        <v>75</v>
      </c>
      <c r="F215" s="21">
        <v>105500</v>
      </c>
      <c r="G215" s="21">
        <v>109802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>
      <c r="A216" s="29" t="s">
        <v>8</v>
      </c>
      <c r="B216" s="19" t="s">
        <v>9</v>
      </c>
      <c r="C216" s="30">
        <v>2014</v>
      </c>
      <c r="D216" s="31">
        <v>18</v>
      </c>
      <c r="E216" s="19" t="s">
        <v>76</v>
      </c>
      <c r="F216" s="21">
        <v>0</v>
      </c>
      <c r="G216" s="21">
        <v>0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>
      <c r="A217" s="29" t="s">
        <v>8</v>
      </c>
      <c r="B217" s="19" t="s">
        <v>9</v>
      </c>
      <c r="C217" s="30">
        <v>2014</v>
      </c>
      <c r="D217" s="31">
        <v>19</v>
      </c>
      <c r="E217" s="19" t="s">
        <v>77</v>
      </c>
      <c r="F217" s="21">
        <v>26000</v>
      </c>
      <c r="G217" s="21">
        <v>54938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>
      <c r="A218" s="29" t="s">
        <v>8</v>
      </c>
      <c r="B218" s="19" t="s">
        <v>9</v>
      </c>
      <c r="C218" s="30">
        <v>2014</v>
      </c>
      <c r="D218" s="31">
        <v>20</v>
      </c>
      <c r="E218" s="19" t="s">
        <v>78</v>
      </c>
      <c r="F218" s="21">
        <v>5000</v>
      </c>
      <c r="G218" s="21">
        <v>3493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>
      <c r="A219" s="29" t="s">
        <v>8</v>
      </c>
      <c r="B219" s="19" t="s">
        <v>9</v>
      </c>
      <c r="C219" s="30">
        <v>2014</v>
      </c>
      <c r="D219" s="31">
        <v>26</v>
      </c>
      <c r="E219" s="19" t="s">
        <v>90</v>
      </c>
      <c r="F219" s="21">
        <v>0</v>
      </c>
      <c r="G219" s="21">
        <v>0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>
      <c r="A220" s="29" t="s">
        <v>8</v>
      </c>
      <c r="B220" s="19" t="s">
        <v>9</v>
      </c>
      <c r="C220" s="30">
        <v>2014</v>
      </c>
      <c r="D220" s="31">
        <v>21</v>
      </c>
      <c r="E220" s="19" t="s">
        <v>79</v>
      </c>
      <c r="F220" s="21">
        <v>120000</v>
      </c>
      <c r="G220" s="21">
        <v>123839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>
      <c r="A221" s="29" t="s">
        <v>8</v>
      </c>
      <c r="B221" s="19" t="s">
        <v>9</v>
      </c>
      <c r="C221" s="30">
        <v>2014</v>
      </c>
      <c r="D221" s="31">
        <v>22</v>
      </c>
      <c r="E221" s="19" t="s">
        <v>80</v>
      </c>
      <c r="F221" s="21">
        <v>0</v>
      </c>
      <c r="G221" s="21">
        <v>252427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>
      <c r="A222" s="29" t="s">
        <v>8</v>
      </c>
      <c r="B222" s="19" t="s">
        <v>9</v>
      </c>
      <c r="C222" s="30">
        <v>2013</v>
      </c>
      <c r="D222" s="31">
        <v>1</v>
      </c>
      <c r="E222" s="19" t="s">
        <v>59</v>
      </c>
      <c r="F222" s="21">
        <v>540000</v>
      </c>
      <c r="G222" s="21">
        <v>658373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>
      <c r="A223" s="29" t="s">
        <v>8</v>
      </c>
      <c r="B223" s="19" t="s">
        <v>9</v>
      </c>
      <c r="C223" s="30">
        <v>2013</v>
      </c>
      <c r="D223" s="31">
        <v>2</v>
      </c>
      <c r="E223" s="19" t="s">
        <v>60</v>
      </c>
      <c r="F223" s="21">
        <v>1400</v>
      </c>
      <c r="G223" s="21">
        <v>1511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>
      <c r="A224" s="29" t="s">
        <v>8</v>
      </c>
      <c r="B224" s="19" t="s">
        <v>9</v>
      </c>
      <c r="C224" s="30">
        <v>2013</v>
      </c>
      <c r="D224" s="31">
        <v>3</v>
      </c>
      <c r="E224" s="19" t="s">
        <v>61</v>
      </c>
      <c r="F224" s="21">
        <v>91000</v>
      </c>
      <c r="G224" s="21">
        <v>126219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>
      <c r="A225" s="29" t="s">
        <v>8</v>
      </c>
      <c r="B225" s="19" t="s">
        <v>9</v>
      </c>
      <c r="C225" s="30">
        <v>2013</v>
      </c>
      <c r="D225" s="31">
        <v>4</v>
      </c>
      <c r="E225" s="19" t="s">
        <v>62</v>
      </c>
      <c r="F225" s="21">
        <v>6000</v>
      </c>
      <c r="G225" s="21">
        <v>6840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1:18">
      <c r="A226" s="29" t="s">
        <v>8</v>
      </c>
      <c r="B226" s="19" t="s">
        <v>9</v>
      </c>
      <c r="C226" s="30">
        <v>2013</v>
      </c>
      <c r="D226" s="31">
        <v>5</v>
      </c>
      <c r="E226" s="19" t="s">
        <v>63</v>
      </c>
      <c r="F226" s="21">
        <v>0</v>
      </c>
      <c r="G226" s="21">
        <v>0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1:18">
      <c r="A227" s="29" t="s">
        <v>8</v>
      </c>
      <c r="B227" s="19" t="s">
        <v>9</v>
      </c>
      <c r="C227" s="30">
        <v>2013</v>
      </c>
      <c r="D227" s="31">
        <v>6</v>
      </c>
      <c r="E227" s="19" t="s">
        <v>64</v>
      </c>
      <c r="F227" s="21">
        <v>0</v>
      </c>
      <c r="G227" s="21">
        <v>0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1:18">
      <c r="A228" s="29" t="s">
        <v>8</v>
      </c>
      <c r="B228" s="19" t="s">
        <v>9</v>
      </c>
      <c r="C228" s="30">
        <v>2013</v>
      </c>
      <c r="D228" s="31">
        <v>7</v>
      </c>
      <c r="E228" s="19" t="s">
        <v>65</v>
      </c>
      <c r="F228" s="21">
        <v>0</v>
      </c>
      <c r="G228" s="21">
        <v>0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>
      <c r="A229" s="29" t="s">
        <v>8</v>
      </c>
      <c r="B229" s="19" t="s">
        <v>9</v>
      </c>
      <c r="C229" s="30">
        <v>2013</v>
      </c>
      <c r="D229" s="31">
        <v>8</v>
      </c>
      <c r="E229" s="19" t="s">
        <v>66</v>
      </c>
      <c r="F229" s="21">
        <v>211000</v>
      </c>
      <c r="G229" s="21">
        <v>228738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>
      <c r="A230" s="29" t="s">
        <v>8</v>
      </c>
      <c r="B230" s="19" t="s">
        <v>9</v>
      </c>
      <c r="C230" s="30">
        <v>2013</v>
      </c>
      <c r="D230" s="31">
        <v>9</v>
      </c>
      <c r="E230" s="19" t="s">
        <v>67</v>
      </c>
      <c r="F230" s="21">
        <v>0</v>
      </c>
      <c r="G230" s="21">
        <v>0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>
      <c r="A231" s="29" t="s">
        <v>8</v>
      </c>
      <c r="B231" s="19" t="s">
        <v>9</v>
      </c>
      <c r="C231" s="30">
        <v>2013</v>
      </c>
      <c r="D231" s="31">
        <v>10</v>
      </c>
      <c r="E231" s="19" t="s">
        <v>68</v>
      </c>
      <c r="F231" s="21">
        <v>0</v>
      </c>
      <c r="G231" s="21">
        <v>0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>
      <c r="A232" s="29" t="s">
        <v>8</v>
      </c>
      <c r="B232" s="19" t="s">
        <v>9</v>
      </c>
      <c r="C232" s="30">
        <v>2013</v>
      </c>
      <c r="D232" s="31">
        <v>11</v>
      </c>
      <c r="E232" s="19" t="s">
        <v>69</v>
      </c>
      <c r="F232" s="21">
        <v>0</v>
      </c>
      <c r="G232" s="21">
        <v>0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1:18">
      <c r="A233" s="29" t="s">
        <v>8</v>
      </c>
      <c r="B233" s="19" t="s">
        <v>9</v>
      </c>
      <c r="C233" s="30">
        <v>2013</v>
      </c>
      <c r="D233" s="31">
        <v>12</v>
      </c>
      <c r="E233" s="19" t="s">
        <v>70</v>
      </c>
      <c r="F233" s="21">
        <v>0</v>
      </c>
      <c r="G233" s="21">
        <v>0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1:18">
      <c r="A234" s="29" t="s">
        <v>8</v>
      </c>
      <c r="B234" s="19" t="s">
        <v>9</v>
      </c>
      <c r="C234" s="30">
        <v>2013</v>
      </c>
      <c r="D234" s="31">
        <v>13</v>
      </c>
      <c r="E234" s="19" t="s">
        <v>71</v>
      </c>
      <c r="F234" s="21">
        <v>0</v>
      </c>
      <c r="G234" s="21">
        <v>0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1:18">
      <c r="A235" s="29" t="s">
        <v>8</v>
      </c>
      <c r="B235" s="19" t="s">
        <v>9</v>
      </c>
      <c r="C235" s="30">
        <v>2013</v>
      </c>
      <c r="D235" s="31">
        <v>14</v>
      </c>
      <c r="E235" s="19" t="s">
        <v>72</v>
      </c>
      <c r="F235" s="21">
        <v>0</v>
      </c>
      <c r="G235" s="21">
        <v>0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1:18">
      <c r="A236" s="29" t="s">
        <v>8</v>
      </c>
      <c r="B236" s="19" t="s">
        <v>9</v>
      </c>
      <c r="C236" s="30">
        <v>2013</v>
      </c>
      <c r="D236" s="31">
        <v>15</v>
      </c>
      <c r="E236" s="19" t="s">
        <v>73</v>
      </c>
      <c r="F236" s="21">
        <v>0</v>
      </c>
      <c r="G236" s="21">
        <v>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1:18">
      <c r="A237" s="29" t="s">
        <v>8</v>
      </c>
      <c r="B237" s="19" t="s">
        <v>9</v>
      </c>
      <c r="C237" s="30">
        <v>2013</v>
      </c>
      <c r="D237" s="31">
        <v>16</v>
      </c>
      <c r="E237" s="19" t="s">
        <v>74</v>
      </c>
      <c r="F237" s="21">
        <v>36000</v>
      </c>
      <c r="G237" s="21">
        <v>66434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1:18">
      <c r="A238" s="29" t="s">
        <v>8</v>
      </c>
      <c r="B238" s="19" t="s">
        <v>9</v>
      </c>
      <c r="C238" s="30">
        <v>2013</v>
      </c>
      <c r="D238" s="31">
        <v>17</v>
      </c>
      <c r="E238" s="19" t="s">
        <v>75</v>
      </c>
      <c r="F238" s="21">
        <v>90000</v>
      </c>
      <c r="G238" s="21">
        <v>121240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>
      <c r="A239" s="29" t="s">
        <v>8</v>
      </c>
      <c r="B239" s="19" t="s">
        <v>9</v>
      </c>
      <c r="C239" s="30">
        <v>2013</v>
      </c>
      <c r="D239" s="31">
        <v>18</v>
      </c>
      <c r="E239" s="19" t="s">
        <v>76</v>
      </c>
      <c r="F239" s="21">
        <v>0</v>
      </c>
      <c r="G239" s="21">
        <v>0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1:18">
      <c r="A240" s="29" t="s">
        <v>8</v>
      </c>
      <c r="B240" s="19" t="s">
        <v>9</v>
      </c>
      <c r="C240" s="30">
        <v>2013</v>
      </c>
      <c r="D240" s="31">
        <v>19</v>
      </c>
      <c r="E240" s="19" t="s">
        <v>77</v>
      </c>
      <c r="F240" s="21">
        <v>26000</v>
      </c>
      <c r="G240" s="21">
        <v>32615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1:18">
      <c r="A241" s="29" t="s">
        <v>8</v>
      </c>
      <c r="B241" s="19" t="s">
        <v>9</v>
      </c>
      <c r="C241" s="30">
        <v>2013</v>
      </c>
      <c r="D241" s="31">
        <v>20</v>
      </c>
      <c r="E241" s="19" t="s">
        <v>78</v>
      </c>
      <c r="F241" s="21">
        <v>4500</v>
      </c>
      <c r="G241" s="21">
        <v>5321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1:18">
      <c r="A242" s="29" t="s">
        <v>8</v>
      </c>
      <c r="B242" s="19" t="s">
        <v>9</v>
      </c>
      <c r="C242" s="30">
        <v>2013</v>
      </c>
      <c r="D242" s="31">
        <v>21</v>
      </c>
      <c r="E242" s="19" t="s">
        <v>79</v>
      </c>
      <c r="F242" s="21">
        <v>136303</v>
      </c>
      <c r="G242" s="21">
        <v>144466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1:18">
      <c r="A243" s="29" t="s">
        <v>8</v>
      </c>
      <c r="B243" s="19" t="s">
        <v>9</v>
      </c>
      <c r="C243" s="30">
        <v>2013</v>
      </c>
      <c r="D243" s="31">
        <v>22</v>
      </c>
      <c r="E243" s="19" t="s">
        <v>80</v>
      </c>
      <c r="F243" s="21">
        <v>0</v>
      </c>
      <c r="G243" s="21">
        <v>65897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1:18">
      <c r="A244" s="29" t="s">
        <v>8</v>
      </c>
      <c r="B244" s="19" t="s">
        <v>9</v>
      </c>
      <c r="C244" s="30">
        <v>2012</v>
      </c>
      <c r="D244" s="31">
        <v>1</v>
      </c>
      <c r="E244" s="19" t="s">
        <v>59</v>
      </c>
      <c r="F244" s="21">
        <v>579000</v>
      </c>
      <c r="G244" s="21">
        <v>598377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1:18">
      <c r="A245" s="29" t="s">
        <v>8</v>
      </c>
      <c r="B245" s="19" t="s">
        <v>9</v>
      </c>
      <c r="C245" s="30">
        <v>2012</v>
      </c>
      <c r="D245" s="31">
        <v>2</v>
      </c>
      <c r="E245" s="19" t="s">
        <v>60</v>
      </c>
      <c r="F245" s="21">
        <v>1400</v>
      </c>
      <c r="G245" s="21">
        <v>1789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1:18">
      <c r="A246" s="29" t="s">
        <v>8</v>
      </c>
      <c r="B246" s="19" t="s">
        <v>9</v>
      </c>
      <c r="C246" s="30">
        <v>2012</v>
      </c>
      <c r="D246" s="31">
        <v>3</v>
      </c>
      <c r="E246" s="19" t="s">
        <v>61</v>
      </c>
      <c r="F246" s="21">
        <v>100320</v>
      </c>
      <c r="G246" s="21">
        <v>108966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1:18">
      <c r="A247" s="29" t="s">
        <v>8</v>
      </c>
      <c r="B247" s="19" t="s">
        <v>9</v>
      </c>
      <c r="C247" s="30">
        <v>2012</v>
      </c>
      <c r="D247" s="31">
        <v>4</v>
      </c>
      <c r="E247" s="19" t="s">
        <v>62</v>
      </c>
      <c r="F247" s="21">
        <v>6680</v>
      </c>
      <c r="G247" s="21">
        <v>6984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1:18">
      <c r="A248" s="29" t="s">
        <v>8</v>
      </c>
      <c r="B248" s="19" t="s">
        <v>9</v>
      </c>
      <c r="C248" s="30">
        <v>2012</v>
      </c>
      <c r="D248" s="31">
        <v>5</v>
      </c>
      <c r="E248" s="19" t="s">
        <v>63</v>
      </c>
      <c r="F248" s="21">
        <v>0</v>
      </c>
      <c r="G248" s="21">
        <v>0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1:18">
      <c r="A249" s="29" t="s">
        <v>8</v>
      </c>
      <c r="B249" s="19" t="s">
        <v>9</v>
      </c>
      <c r="C249" s="30">
        <v>2012</v>
      </c>
      <c r="D249" s="31">
        <v>6</v>
      </c>
      <c r="E249" s="19" t="s">
        <v>64</v>
      </c>
      <c r="F249" s="21">
        <v>0</v>
      </c>
      <c r="G249" s="21">
        <v>0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1:18">
      <c r="A250" s="29" t="s">
        <v>8</v>
      </c>
      <c r="B250" s="19" t="s">
        <v>9</v>
      </c>
      <c r="C250" s="30">
        <v>2012</v>
      </c>
      <c r="D250" s="31">
        <v>7</v>
      </c>
      <c r="E250" s="19" t="s">
        <v>65</v>
      </c>
      <c r="F250" s="21">
        <v>0</v>
      </c>
      <c r="G250" s="21">
        <v>0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</row>
    <row r="251" spans="1:18">
      <c r="A251" s="29" t="s">
        <v>8</v>
      </c>
      <c r="B251" s="19" t="s">
        <v>9</v>
      </c>
      <c r="C251" s="30">
        <v>2012</v>
      </c>
      <c r="D251" s="31">
        <v>8</v>
      </c>
      <c r="E251" s="19" t="s">
        <v>66</v>
      </c>
      <c r="F251" s="21">
        <v>200000</v>
      </c>
      <c r="G251" s="21">
        <v>240270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</row>
    <row r="252" spans="1:18">
      <c r="A252" s="29" t="s">
        <v>8</v>
      </c>
      <c r="B252" s="19" t="s">
        <v>9</v>
      </c>
      <c r="C252" s="30">
        <v>2012</v>
      </c>
      <c r="D252" s="31">
        <v>9</v>
      </c>
      <c r="E252" s="19" t="s">
        <v>67</v>
      </c>
      <c r="F252" s="21">
        <v>50200</v>
      </c>
      <c r="G252" s="21">
        <v>0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</row>
    <row r="253" spans="1:18">
      <c r="A253" s="29" t="s">
        <v>8</v>
      </c>
      <c r="B253" s="19" t="s">
        <v>9</v>
      </c>
      <c r="C253" s="30">
        <v>2012</v>
      </c>
      <c r="D253" s="31">
        <v>10</v>
      </c>
      <c r="E253" s="19" t="s">
        <v>68</v>
      </c>
      <c r="F253" s="21">
        <v>0</v>
      </c>
      <c r="G253" s="21">
        <v>0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1:18">
      <c r="A254" s="29" t="s">
        <v>8</v>
      </c>
      <c r="B254" s="19" t="s">
        <v>9</v>
      </c>
      <c r="C254" s="30">
        <v>2012</v>
      </c>
      <c r="D254" s="31">
        <v>11</v>
      </c>
      <c r="E254" s="19" t="s">
        <v>69</v>
      </c>
      <c r="F254" s="21">
        <v>0</v>
      </c>
      <c r="G254" s="21">
        <v>0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</row>
    <row r="255" spans="1:18">
      <c r="A255" s="29" t="s">
        <v>8</v>
      </c>
      <c r="B255" s="19" t="s">
        <v>9</v>
      </c>
      <c r="C255" s="30">
        <v>2012</v>
      </c>
      <c r="D255" s="31">
        <v>12</v>
      </c>
      <c r="E255" s="19" t="s">
        <v>70</v>
      </c>
      <c r="F255" s="21">
        <v>0</v>
      </c>
      <c r="G255" s="21">
        <v>0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</row>
    <row r="256" spans="1:18">
      <c r="A256" s="29" t="s">
        <v>8</v>
      </c>
      <c r="B256" s="19" t="s">
        <v>9</v>
      </c>
      <c r="C256" s="30">
        <v>2012</v>
      </c>
      <c r="D256" s="31">
        <v>13</v>
      </c>
      <c r="E256" s="19" t="s">
        <v>71</v>
      </c>
      <c r="F256" s="21">
        <v>0</v>
      </c>
      <c r="G256" s="21">
        <v>0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1:18">
      <c r="A257" s="29" t="s">
        <v>8</v>
      </c>
      <c r="B257" s="19" t="s">
        <v>9</v>
      </c>
      <c r="C257" s="30">
        <v>2012</v>
      </c>
      <c r="D257" s="31">
        <v>14</v>
      </c>
      <c r="E257" s="19" t="s">
        <v>72</v>
      </c>
      <c r="F257" s="21">
        <v>0</v>
      </c>
      <c r="G257" s="21">
        <v>0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1:18">
      <c r="A258" s="29" t="s">
        <v>8</v>
      </c>
      <c r="B258" s="19" t="s">
        <v>9</v>
      </c>
      <c r="C258" s="30">
        <v>2012</v>
      </c>
      <c r="D258" s="31">
        <v>15</v>
      </c>
      <c r="E258" s="19" t="s">
        <v>73</v>
      </c>
      <c r="F258" s="21">
        <v>0</v>
      </c>
      <c r="G258" s="21">
        <v>0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1:18">
      <c r="A259" s="29" t="s">
        <v>8</v>
      </c>
      <c r="B259" s="19" t="s">
        <v>9</v>
      </c>
      <c r="C259" s="30">
        <v>2012</v>
      </c>
      <c r="D259" s="31">
        <v>16</v>
      </c>
      <c r="E259" s="19" t="s">
        <v>74</v>
      </c>
      <c r="F259" s="21">
        <v>0</v>
      </c>
      <c r="G259" s="21">
        <v>69789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1:18">
      <c r="A260" s="29" t="s">
        <v>8</v>
      </c>
      <c r="B260" s="19" t="s">
        <v>9</v>
      </c>
      <c r="C260" s="30">
        <v>2012</v>
      </c>
      <c r="D260" s="31">
        <v>17</v>
      </c>
      <c r="E260" s="19" t="s">
        <v>75</v>
      </c>
      <c r="F260" s="21">
        <v>105700</v>
      </c>
      <c r="G260" s="21">
        <v>110140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1:18">
      <c r="A261" s="29" t="s">
        <v>8</v>
      </c>
      <c r="B261" s="19" t="s">
        <v>9</v>
      </c>
      <c r="C261" s="30">
        <v>2012</v>
      </c>
      <c r="D261" s="31">
        <v>18</v>
      </c>
      <c r="E261" s="19" t="s">
        <v>76</v>
      </c>
      <c r="F261" s="21">
        <v>0</v>
      </c>
      <c r="G261" s="21">
        <v>0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1:18">
      <c r="A262" s="29" t="s">
        <v>8</v>
      </c>
      <c r="B262" s="19" t="s">
        <v>9</v>
      </c>
      <c r="C262" s="30">
        <v>2012</v>
      </c>
      <c r="D262" s="31">
        <v>19</v>
      </c>
      <c r="E262" s="19" t="s">
        <v>77</v>
      </c>
      <c r="F262" s="21">
        <v>30800</v>
      </c>
      <c r="G262" s="21">
        <v>35407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>
      <c r="A263" s="29" t="s">
        <v>8</v>
      </c>
      <c r="B263" s="19" t="s">
        <v>9</v>
      </c>
      <c r="C263" s="30">
        <v>2012</v>
      </c>
      <c r="D263" s="31">
        <v>20</v>
      </c>
      <c r="E263" s="19" t="s">
        <v>78</v>
      </c>
      <c r="F263" s="21">
        <v>4900</v>
      </c>
      <c r="G263" s="21">
        <v>5415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</row>
    <row r="264" spans="1:18">
      <c r="A264" s="29" t="s">
        <v>8</v>
      </c>
      <c r="B264" s="19" t="s">
        <v>9</v>
      </c>
      <c r="C264" s="30">
        <v>2012</v>
      </c>
      <c r="D264" s="31">
        <v>21</v>
      </c>
      <c r="E264" s="19" t="s">
        <v>79</v>
      </c>
      <c r="F264" s="21">
        <v>106430</v>
      </c>
      <c r="G264" s="21">
        <v>147972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</row>
    <row r="265" spans="1:18">
      <c r="A265" s="29" t="s">
        <v>8</v>
      </c>
      <c r="B265" s="19" t="s">
        <v>9</v>
      </c>
      <c r="C265" s="30">
        <v>2012</v>
      </c>
      <c r="D265" s="31">
        <v>22</v>
      </c>
      <c r="E265" s="19" t="s">
        <v>80</v>
      </c>
      <c r="F265" s="21">
        <v>0</v>
      </c>
      <c r="G265" s="21">
        <v>7769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</row>
    <row r="266" spans="1:18">
      <c r="A266" s="29" t="s">
        <v>8</v>
      </c>
      <c r="B266" s="19" t="s">
        <v>9</v>
      </c>
      <c r="C266" s="30">
        <v>2011</v>
      </c>
      <c r="D266" s="31">
        <v>1</v>
      </c>
      <c r="E266" s="19" t="s">
        <v>59</v>
      </c>
      <c r="F266" s="21">
        <v>535000</v>
      </c>
      <c r="G266" s="21">
        <v>643163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</row>
    <row r="267" spans="1:18">
      <c r="A267" s="29" t="s">
        <v>8</v>
      </c>
      <c r="B267" s="19" t="s">
        <v>9</v>
      </c>
      <c r="C267" s="30">
        <v>2011</v>
      </c>
      <c r="D267" s="31">
        <v>2</v>
      </c>
      <c r="E267" s="19" t="s">
        <v>60</v>
      </c>
      <c r="F267" s="21">
        <v>1400</v>
      </c>
      <c r="G267" s="21">
        <v>1703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</row>
    <row r="268" spans="1:18">
      <c r="A268" s="29" t="s">
        <v>8</v>
      </c>
      <c r="B268" s="19" t="s">
        <v>9</v>
      </c>
      <c r="C268" s="30">
        <v>2011</v>
      </c>
      <c r="D268" s="31">
        <v>3</v>
      </c>
      <c r="E268" s="19" t="s">
        <v>61</v>
      </c>
      <c r="F268" s="21">
        <v>84000</v>
      </c>
      <c r="G268" s="21">
        <v>118786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>
      <c r="A269" s="29" t="s">
        <v>8</v>
      </c>
      <c r="B269" s="19" t="s">
        <v>9</v>
      </c>
      <c r="C269" s="30">
        <v>2011</v>
      </c>
      <c r="D269" s="31">
        <v>4</v>
      </c>
      <c r="E269" s="19" t="s">
        <v>62</v>
      </c>
      <c r="F269" s="21">
        <v>7380</v>
      </c>
      <c r="G269" s="21">
        <v>7200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spans="1:18">
      <c r="A270" s="29" t="s">
        <v>8</v>
      </c>
      <c r="B270" s="19" t="s">
        <v>9</v>
      </c>
      <c r="C270" s="30">
        <v>2011</v>
      </c>
      <c r="D270" s="31">
        <v>5</v>
      </c>
      <c r="E270" s="19" t="s">
        <v>63</v>
      </c>
      <c r="F270" s="21">
        <v>0</v>
      </c>
      <c r="G270" s="21">
        <v>0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</row>
    <row r="271" spans="1:18">
      <c r="A271" s="29" t="s">
        <v>8</v>
      </c>
      <c r="B271" s="19" t="s">
        <v>9</v>
      </c>
      <c r="C271" s="30">
        <v>2011</v>
      </c>
      <c r="D271" s="31">
        <v>6</v>
      </c>
      <c r="E271" s="19" t="s">
        <v>64</v>
      </c>
      <c r="F271" s="21">
        <v>0</v>
      </c>
      <c r="G271" s="21">
        <v>0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spans="1:18">
      <c r="A272" s="29" t="s">
        <v>8</v>
      </c>
      <c r="B272" s="19" t="s">
        <v>9</v>
      </c>
      <c r="C272" s="30">
        <v>2011</v>
      </c>
      <c r="D272" s="31">
        <v>7</v>
      </c>
      <c r="E272" s="19" t="s">
        <v>65</v>
      </c>
      <c r="F272" s="21">
        <v>0</v>
      </c>
      <c r="G272" s="21">
        <v>0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</row>
    <row r="273" spans="1:18">
      <c r="A273" s="29" t="s">
        <v>8</v>
      </c>
      <c r="B273" s="19" t="s">
        <v>9</v>
      </c>
      <c r="C273" s="30">
        <v>2011</v>
      </c>
      <c r="D273" s="31">
        <v>8</v>
      </c>
      <c r="E273" s="19" t="s">
        <v>66</v>
      </c>
      <c r="F273" s="21">
        <v>190000</v>
      </c>
      <c r="G273" s="21">
        <v>237976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</row>
    <row r="274" spans="1:18">
      <c r="A274" s="29" t="s">
        <v>8</v>
      </c>
      <c r="B274" s="19" t="s">
        <v>9</v>
      </c>
      <c r="C274" s="30">
        <v>2011</v>
      </c>
      <c r="D274" s="31">
        <v>9</v>
      </c>
      <c r="E274" s="19" t="s">
        <v>67</v>
      </c>
      <c r="F274" s="21">
        <v>39000</v>
      </c>
      <c r="G274" s="21">
        <v>69785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</row>
    <row r="275" spans="1:18">
      <c r="A275" s="29" t="s">
        <v>8</v>
      </c>
      <c r="B275" s="19" t="s">
        <v>9</v>
      </c>
      <c r="C275" s="30">
        <v>2011</v>
      </c>
      <c r="D275" s="31">
        <v>10</v>
      </c>
      <c r="E275" s="19" t="s">
        <v>68</v>
      </c>
      <c r="F275" s="21">
        <v>0</v>
      </c>
      <c r="G275" s="21">
        <v>0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spans="1:18">
      <c r="A276" s="29" t="s">
        <v>8</v>
      </c>
      <c r="B276" s="19" t="s">
        <v>9</v>
      </c>
      <c r="C276" s="30">
        <v>2011</v>
      </c>
      <c r="D276" s="31">
        <v>11</v>
      </c>
      <c r="E276" s="19" t="s">
        <v>69</v>
      </c>
      <c r="F276" s="21">
        <v>0</v>
      </c>
      <c r="G276" s="21">
        <v>0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</row>
    <row r="277" spans="1:18">
      <c r="A277" s="29" t="s">
        <v>8</v>
      </c>
      <c r="B277" s="19" t="s">
        <v>9</v>
      </c>
      <c r="C277" s="30">
        <v>2011</v>
      </c>
      <c r="D277" s="31">
        <v>12</v>
      </c>
      <c r="E277" s="19" t="s">
        <v>70</v>
      </c>
      <c r="F277" s="21">
        <v>0</v>
      </c>
      <c r="G277" s="21">
        <v>0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spans="1:18">
      <c r="A278" s="29" t="s">
        <v>8</v>
      </c>
      <c r="B278" s="19" t="s">
        <v>9</v>
      </c>
      <c r="C278" s="30">
        <v>2011</v>
      </c>
      <c r="D278" s="31">
        <v>13</v>
      </c>
      <c r="E278" s="19" t="s">
        <v>71</v>
      </c>
      <c r="F278" s="21">
        <v>0</v>
      </c>
      <c r="G278" s="21">
        <v>0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</row>
    <row r="279" spans="1:18">
      <c r="A279" s="29" t="s">
        <v>8</v>
      </c>
      <c r="B279" s="19" t="s">
        <v>9</v>
      </c>
      <c r="C279" s="30">
        <v>2011</v>
      </c>
      <c r="D279" s="31">
        <v>14</v>
      </c>
      <c r="E279" s="19" t="s">
        <v>72</v>
      </c>
      <c r="F279" s="21">
        <v>0</v>
      </c>
      <c r="G279" s="21">
        <v>0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</row>
    <row r="280" spans="1:18">
      <c r="A280" s="29" t="s">
        <v>8</v>
      </c>
      <c r="B280" s="19" t="s">
        <v>9</v>
      </c>
      <c r="C280" s="30">
        <v>2011</v>
      </c>
      <c r="D280" s="31">
        <v>15</v>
      </c>
      <c r="E280" s="19" t="s">
        <v>73</v>
      </c>
      <c r="F280" s="21">
        <v>0</v>
      </c>
      <c r="G280" s="21">
        <v>0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</row>
    <row r="281" spans="1:18">
      <c r="A281" s="29" t="s">
        <v>8</v>
      </c>
      <c r="B281" s="19" t="s">
        <v>9</v>
      </c>
      <c r="C281" s="30">
        <v>2011</v>
      </c>
      <c r="D281" s="31">
        <v>16</v>
      </c>
      <c r="E281" s="19" t="s">
        <v>74</v>
      </c>
      <c r="F281" s="21">
        <v>0</v>
      </c>
      <c r="G281" s="21">
        <v>0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</row>
    <row r="282" spans="1:18">
      <c r="A282" s="29" t="s">
        <v>8</v>
      </c>
      <c r="B282" s="19" t="s">
        <v>9</v>
      </c>
      <c r="C282" s="30">
        <v>2011</v>
      </c>
      <c r="D282" s="31">
        <v>17</v>
      </c>
      <c r="E282" s="19" t="s">
        <v>75</v>
      </c>
      <c r="F282" s="21">
        <v>80000</v>
      </c>
      <c r="G282" s="21">
        <v>117443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</row>
    <row r="283" spans="1:18">
      <c r="A283" s="29" t="s">
        <v>8</v>
      </c>
      <c r="B283" s="19" t="s">
        <v>9</v>
      </c>
      <c r="C283" s="30">
        <v>2011</v>
      </c>
      <c r="D283" s="31">
        <v>18</v>
      </c>
      <c r="E283" s="19" t="s">
        <v>76</v>
      </c>
      <c r="F283" s="21">
        <v>0</v>
      </c>
      <c r="G283" s="21">
        <v>0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</row>
    <row r="284" spans="1:18">
      <c r="A284" s="29" t="s">
        <v>8</v>
      </c>
      <c r="B284" s="19" t="s">
        <v>9</v>
      </c>
      <c r="C284" s="30">
        <v>2011</v>
      </c>
      <c r="D284" s="31">
        <v>19</v>
      </c>
      <c r="E284" s="19" t="s">
        <v>77</v>
      </c>
      <c r="F284" s="21">
        <v>30190</v>
      </c>
      <c r="G284" s="21">
        <v>37555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</row>
    <row r="285" spans="1:18">
      <c r="A285" s="29" t="s">
        <v>8</v>
      </c>
      <c r="B285" s="19" t="s">
        <v>9</v>
      </c>
      <c r="C285" s="30">
        <v>2011</v>
      </c>
      <c r="D285" s="31">
        <v>20</v>
      </c>
      <c r="E285" s="19" t="s">
        <v>78</v>
      </c>
      <c r="F285" s="21">
        <v>5500</v>
      </c>
      <c r="G285" s="21">
        <v>5737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</row>
    <row r="286" spans="1:18">
      <c r="A286" s="29" t="s">
        <v>8</v>
      </c>
      <c r="B286" s="19" t="s">
        <v>9</v>
      </c>
      <c r="C286" s="30">
        <v>2011</v>
      </c>
      <c r="D286" s="31">
        <v>21</v>
      </c>
      <c r="E286" s="19" t="s">
        <v>79</v>
      </c>
      <c r="F286" s="21">
        <v>155100</v>
      </c>
      <c r="G286" s="21">
        <v>172150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</row>
    <row r="287" spans="1:18">
      <c r="A287" s="29" t="s">
        <v>8</v>
      </c>
      <c r="B287" s="19" t="s">
        <v>9</v>
      </c>
      <c r="C287" s="30">
        <v>2011</v>
      </c>
      <c r="D287" s="31">
        <v>22</v>
      </c>
      <c r="E287" s="19" t="s">
        <v>80</v>
      </c>
      <c r="F287" s="21">
        <v>0</v>
      </c>
      <c r="G287" s="21">
        <v>59510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</row>
    <row r="288" spans="1:18">
      <c r="A288" s="29" t="s">
        <v>8</v>
      </c>
      <c r="B288" s="19" t="s">
        <v>9</v>
      </c>
      <c r="C288" s="30">
        <v>2010</v>
      </c>
      <c r="D288" s="31">
        <v>1</v>
      </c>
      <c r="E288" s="19" t="s">
        <v>59</v>
      </c>
      <c r="F288" s="21">
        <v>597328</v>
      </c>
      <c r="G288" s="21">
        <v>586792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</row>
    <row r="289" spans="1:18">
      <c r="A289" s="29" t="s">
        <v>8</v>
      </c>
      <c r="B289" s="19" t="s">
        <v>9</v>
      </c>
      <c r="C289" s="30">
        <v>2010</v>
      </c>
      <c r="D289" s="31">
        <v>2</v>
      </c>
      <c r="E289" s="19" t="s">
        <v>60</v>
      </c>
      <c r="F289" s="21">
        <v>2700</v>
      </c>
      <c r="G289" s="21">
        <v>3153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</row>
    <row r="290" spans="1:18">
      <c r="A290" s="29" t="s">
        <v>8</v>
      </c>
      <c r="B290" s="19" t="s">
        <v>9</v>
      </c>
      <c r="C290" s="30">
        <v>2010</v>
      </c>
      <c r="D290" s="31">
        <v>3</v>
      </c>
      <c r="E290" s="19" t="s">
        <v>61</v>
      </c>
      <c r="F290" s="21">
        <v>84300</v>
      </c>
      <c r="G290" s="21">
        <v>111137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</row>
    <row r="291" spans="1:18">
      <c r="A291" s="29" t="s">
        <v>8</v>
      </c>
      <c r="B291" s="19" t="s">
        <v>9</v>
      </c>
      <c r="C291" s="30">
        <v>2010</v>
      </c>
      <c r="D291" s="31">
        <v>4</v>
      </c>
      <c r="E291" s="19" t="s">
        <v>62</v>
      </c>
      <c r="F291" s="21">
        <v>7380</v>
      </c>
      <c r="G291" s="21">
        <v>7560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</row>
    <row r="292" spans="1:18">
      <c r="A292" s="29" t="s">
        <v>8</v>
      </c>
      <c r="B292" s="19" t="s">
        <v>9</v>
      </c>
      <c r="C292" s="30">
        <v>2010</v>
      </c>
      <c r="D292" s="31">
        <v>5</v>
      </c>
      <c r="E292" s="19" t="s">
        <v>63</v>
      </c>
      <c r="F292" s="21">
        <v>0</v>
      </c>
      <c r="G292" s="21">
        <v>0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</row>
    <row r="293" spans="1:18">
      <c r="A293" s="29" t="s">
        <v>8</v>
      </c>
      <c r="B293" s="19" t="s">
        <v>9</v>
      </c>
      <c r="C293" s="30">
        <v>2010</v>
      </c>
      <c r="D293" s="31">
        <v>6</v>
      </c>
      <c r="E293" s="19" t="s">
        <v>64</v>
      </c>
      <c r="F293" s="21">
        <v>0</v>
      </c>
      <c r="G293" s="21">
        <v>0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1:18">
      <c r="A294" s="29" t="s">
        <v>8</v>
      </c>
      <c r="B294" s="19" t="s">
        <v>9</v>
      </c>
      <c r="C294" s="30">
        <v>2010</v>
      </c>
      <c r="D294" s="31">
        <v>7</v>
      </c>
      <c r="E294" s="19" t="s">
        <v>65</v>
      </c>
      <c r="F294" s="21">
        <v>0</v>
      </c>
      <c r="G294" s="21">
        <v>0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1:18">
      <c r="A295" s="29" t="s">
        <v>8</v>
      </c>
      <c r="B295" s="19" t="s">
        <v>9</v>
      </c>
      <c r="C295" s="30">
        <v>2010</v>
      </c>
      <c r="D295" s="31">
        <v>8</v>
      </c>
      <c r="E295" s="19" t="s">
        <v>66</v>
      </c>
      <c r="F295" s="21">
        <v>212400</v>
      </c>
      <c r="G295" s="21">
        <v>233118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</row>
    <row r="296" spans="1:18">
      <c r="A296" s="29" t="s">
        <v>8</v>
      </c>
      <c r="B296" s="19" t="s">
        <v>9</v>
      </c>
      <c r="C296" s="30">
        <v>2010</v>
      </c>
      <c r="D296" s="31">
        <v>9</v>
      </c>
      <c r="E296" s="19" t="s">
        <v>67</v>
      </c>
      <c r="F296" s="21">
        <v>0</v>
      </c>
      <c r="G296" s="21">
        <v>69180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</row>
    <row r="297" spans="1:18">
      <c r="A297" s="29" t="s">
        <v>8</v>
      </c>
      <c r="B297" s="19" t="s">
        <v>9</v>
      </c>
      <c r="C297" s="30">
        <v>2010</v>
      </c>
      <c r="D297" s="31">
        <v>10</v>
      </c>
      <c r="E297" s="19" t="s">
        <v>68</v>
      </c>
      <c r="F297" s="21">
        <v>0</v>
      </c>
      <c r="G297" s="21">
        <v>0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</row>
    <row r="298" spans="1:18">
      <c r="A298" s="29" t="s">
        <v>8</v>
      </c>
      <c r="B298" s="19" t="s">
        <v>9</v>
      </c>
      <c r="C298" s="30">
        <v>2010</v>
      </c>
      <c r="D298" s="31">
        <v>11</v>
      </c>
      <c r="E298" s="19" t="s">
        <v>69</v>
      </c>
      <c r="F298" s="21">
        <v>0</v>
      </c>
      <c r="G298" s="21">
        <v>0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</row>
    <row r="299" spans="1:18">
      <c r="A299" s="29" t="s">
        <v>8</v>
      </c>
      <c r="B299" s="19" t="s">
        <v>9</v>
      </c>
      <c r="C299" s="30">
        <v>2010</v>
      </c>
      <c r="D299" s="31">
        <v>12</v>
      </c>
      <c r="E299" s="19" t="s">
        <v>70</v>
      </c>
      <c r="F299" s="21">
        <v>0</v>
      </c>
      <c r="G299" s="21">
        <v>0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</row>
    <row r="300" spans="1:18">
      <c r="A300" s="29" t="s">
        <v>8</v>
      </c>
      <c r="B300" s="19" t="s">
        <v>9</v>
      </c>
      <c r="C300" s="30">
        <v>2010</v>
      </c>
      <c r="D300" s="31">
        <v>13</v>
      </c>
      <c r="E300" s="19" t="s">
        <v>71</v>
      </c>
      <c r="F300" s="21">
        <v>0</v>
      </c>
      <c r="G300" s="21">
        <v>0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</row>
    <row r="301" spans="1:18">
      <c r="A301" s="29" t="s">
        <v>8</v>
      </c>
      <c r="B301" s="19" t="s">
        <v>9</v>
      </c>
      <c r="C301" s="30">
        <v>2010</v>
      </c>
      <c r="D301" s="31">
        <v>14</v>
      </c>
      <c r="E301" s="19" t="s">
        <v>72</v>
      </c>
      <c r="F301" s="21">
        <v>0</v>
      </c>
      <c r="G301" s="21">
        <v>0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</row>
    <row r="302" spans="1:18">
      <c r="A302" s="29" t="s">
        <v>8</v>
      </c>
      <c r="B302" s="19" t="s">
        <v>9</v>
      </c>
      <c r="C302" s="30">
        <v>2010</v>
      </c>
      <c r="D302" s="31">
        <v>15</v>
      </c>
      <c r="E302" s="19" t="s">
        <v>73</v>
      </c>
      <c r="F302" s="21">
        <v>0</v>
      </c>
      <c r="G302" s="21">
        <v>0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</row>
    <row r="303" spans="1:18">
      <c r="A303" s="29" t="s">
        <v>8</v>
      </c>
      <c r="B303" s="19" t="s">
        <v>9</v>
      </c>
      <c r="C303" s="30">
        <v>2010</v>
      </c>
      <c r="D303" s="31">
        <v>16</v>
      </c>
      <c r="E303" s="19" t="s">
        <v>74</v>
      </c>
      <c r="F303" s="21">
        <v>47400</v>
      </c>
      <c r="G303" s="21">
        <v>0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</row>
    <row r="304" spans="1:18">
      <c r="A304" s="29" t="s">
        <v>8</v>
      </c>
      <c r="B304" s="19" t="s">
        <v>9</v>
      </c>
      <c r="C304" s="30">
        <v>2010</v>
      </c>
      <c r="D304" s="31">
        <v>17</v>
      </c>
      <c r="E304" s="19" t="s">
        <v>75</v>
      </c>
      <c r="F304" s="21">
        <v>100900</v>
      </c>
      <c r="G304" s="21">
        <v>108828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</row>
    <row r="305" spans="1:18">
      <c r="A305" s="29" t="s">
        <v>8</v>
      </c>
      <c r="B305" s="19" t="s">
        <v>9</v>
      </c>
      <c r="C305" s="30">
        <v>2010</v>
      </c>
      <c r="D305" s="31">
        <v>18</v>
      </c>
      <c r="E305" s="19" t="s">
        <v>76</v>
      </c>
      <c r="F305" s="21">
        <v>0</v>
      </c>
      <c r="G305" s="21">
        <v>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</row>
    <row r="306" spans="1:18">
      <c r="A306" s="29" t="s">
        <v>8</v>
      </c>
      <c r="B306" s="19" t="s">
        <v>9</v>
      </c>
      <c r="C306" s="30">
        <v>2010</v>
      </c>
      <c r="D306" s="31">
        <v>19</v>
      </c>
      <c r="E306" s="19" t="s">
        <v>77</v>
      </c>
      <c r="F306" s="21">
        <v>30340</v>
      </c>
      <c r="G306" s="21">
        <v>41875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</row>
    <row r="307" spans="1:18">
      <c r="A307" s="29" t="s">
        <v>8</v>
      </c>
      <c r="B307" s="19" t="s">
        <v>9</v>
      </c>
      <c r="C307" s="30">
        <v>2010</v>
      </c>
      <c r="D307" s="31">
        <v>20</v>
      </c>
      <c r="E307" s="19" t="s">
        <v>78</v>
      </c>
      <c r="F307" s="21">
        <v>9000</v>
      </c>
      <c r="G307" s="21">
        <v>9505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</row>
    <row r="308" spans="1:18">
      <c r="A308" s="29" t="s">
        <v>8</v>
      </c>
      <c r="B308" s="19" t="s">
        <v>9</v>
      </c>
      <c r="C308" s="30">
        <v>2010</v>
      </c>
      <c r="D308" s="31">
        <v>21</v>
      </c>
      <c r="E308" s="19" t="s">
        <v>79</v>
      </c>
      <c r="F308" s="21">
        <v>92862</v>
      </c>
      <c r="G308" s="21">
        <v>172332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</row>
    <row r="309" spans="1:18">
      <c r="A309" s="29" t="s">
        <v>8</v>
      </c>
      <c r="B309" s="19" t="s">
        <v>9</v>
      </c>
      <c r="C309" s="30">
        <v>2010</v>
      </c>
      <c r="D309" s="31">
        <v>22</v>
      </c>
      <c r="E309" s="19" t="s">
        <v>80</v>
      </c>
      <c r="F309" s="21">
        <v>0</v>
      </c>
      <c r="G309" s="21">
        <v>153196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</row>
    <row r="310" spans="1:18">
      <c r="A310" s="29" t="s">
        <v>8</v>
      </c>
      <c r="B310" s="19" t="s">
        <v>9</v>
      </c>
      <c r="C310" s="30">
        <v>2009</v>
      </c>
      <c r="D310" s="31">
        <v>1</v>
      </c>
      <c r="E310" s="19" t="s">
        <v>59</v>
      </c>
      <c r="F310" s="21">
        <v>590000</v>
      </c>
      <c r="G310" s="21">
        <v>633776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</row>
    <row r="311" spans="1:18">
      <c r="A311" s="29" t="s">
        <v>8</v>
      </c>
      <c r="B311" s="19" t="s">
        <v>9</v>
      </c>
      <c r="C311" s="30">
        <v>2009</v>
      </c>
      <c r="D311" s="31">
        <v>2</v>
      </c>
      <c r="E311" s="19" t="s">
        <v>60</v>
      </c>
      <c r="F311" s="21">
        <v>2000</v>
      </c>
      <c r="G311" s="21">
        <v>2979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</row>
    <row r="312" spans="1:18">
      <c r="A312" s="29" t="s">
        <v>8</v>
      </c>
      <c r="B312" s="19" t="s">
        <v>9</v>
      </c>
      <c r="C312" s="30">
        <v>2009</v>
      </c>
      <c r="D312" s="31">
        <v>3</v>
      </c>
      <c r="E312" s="19" t="s">
        <v>61</v>
      </c>
      <c r="F312" s="21">
        <v>72000</v>
      </c>
      <c r="G312" s="21">
        <v>93583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spans="1:18">
      <c r="A313" s="29" t="s">
        <v>8</v>
      </c>
      <c r="B313" s="19" t="s">
        <v>9</v>
      </c>
      <c r="C313" s="30">
        <v>2009</v>
      </c>
      <c r="D313" s="31">
        <v>4</v>
      </c>
      <c r="E313" s="19" t="s">
        <v>62</v>
      </c>
      <c r="F313" s="21">
        <v>7560</v>
      </c>
      <c r="G313" s="21">
        <v>7392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</row>
    <row r="314" spans="1:18">
      <c r="A314" s="29" t="s">
        <v>8</v>
      </c>
      <c r="B314" s="19" t="s">
        <v>9</v>
      </c>
      <c r="C314" s="30">
        <v>2009</v>
      </c>
      <c r="D314" s="31">
        <v>5</v>
      </c>
      <c r="E314" s="19" t="s">
        <v>63</v>
      </c>
      <c r="F314" s="21">
        <v>0</v>
      </c>
      <c r="G314" s="21">
        <v>0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spans="1:18">
      <c r="A315" s="29" t="s">
        <v>8</v>
      </c>
      <c r="B315" s="19" t="s">
        <v>9</v>
      </c>
      <c r="C315" s="30">
        <v>2009</v>
      </c>
      <c r="D315" s="31">
        <v>6</v>
      </c>
      <c r="E315" s="19" t="s">
        <v>64</v>
      </c>
      <c r="F315" s="21">
        <v>0</v>
      </c>
      <c r="G315" s="21">
        <v>0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</row>
    <row r="316" spans="1:18">
      <c r="A316" s="29" t="s">
        <v>8</v>
      </c>
      <c r="B316" s="19" t="s">
        <v>9</v>
      </c>
      <c r="C316" s="30">
        <v>2009</v>
      </c>
      <c r="D316" s="31">
        <v>7</v>
      </c>
      <c r="E316" s="19" t="s">
        <v>65</v>
      </c>
      <c r="F316" s="21">
        <v>0</v>
      </c>
      <c r="G316" s="21">
        <v>0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1:18">
      <c r="A317" s="29" t="s">
        <v>8</v>
      </c>
      <c r="B317" s="19" t="s">
        <v>9</v>
      </c>
      <c r="C317" s="30">
        <v>2009</v>
      </c>
      <c r="D317" s="31">
        <v>8</v>
      </c>
      <c r="E317" s="19" t="s">
        <v>66</v>
      </c>
      <c r="F317" s="21">
        <v>208095</v>
      </c>
      <c r="G317" s="21">
        <v>230122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</row>
    <row r="318" spans="1:18">
      <c r="A318" s="29" t="s">
        <v>8</v>
      </c>
      <c r="B318" s="19" t="s">
        <v>9</v>
      </c>
      <c r="C318" s="30">
        <v>2009</v>
      </c>
      <c r="D318" s="31">
        <v>9</v>
      </c>
      <c r="E318" s="19" t="s">
        <v>67</v>
      </c>
      <c r="F318" s="21">
        <v>0</v>
      </c>
      <c r="G318" s="21">
        <v>0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>
      <c r="A319" s="29" t="s">
        <v>8</v>
      </c>
      <c r="B319" s="19" t="s">
        <v>9</v>
      </c>
      <c r="C319" s="30">
        <v>2009</v>
      </c>
      <c r="D319" s="31">
        <v>10</v>
      </c>
      <c r="E319" s="19" t="s">
        <v>68</v>
      </c>
      <c r="F319" s="21">
        <v>0</v>
      </c>
      <c r="G319" s="21">
        <v>0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</row>
    <row r="320" spans="1:18">
      <c r="A320" s="29" t="s">
        <v>8</v>
      </c>
      <c r="B320" s="19" t="s">
        <v>9</v>
      </c>
      <c r="C320" s="30">
        <v>2009</v>
      </c>
      <c r="D320" s="31">
        <v>11</v>
      </c>
      <c r="E320" s="19" t="s">
        <v>69</v>
      </c>
      <c r="F320" s="21">
        <v>0</v>
      </c>
      <c r="G320" s="21">
        <v>0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spans="1:18">
      <c r="A321" s="29" t="s">
        <v>8</v>
      </c>
      <c r="B321" s="19" t="s">
        <v>9</v>
      </c>
      <c r="C321" s="30">
        <v>2009</v>
      </c>
      <c r="D321" s="31">
        <v>12</v>
      </c>
      <c r="E321" s="19" t="s">
        <v>70</v>
      </c>
      <c r="F321" s="21">
        <v>0</v>
      </c>
      <c r="G321" s="21">
        <v>0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>
      <c r="A322" s="29" t="s">
        <v>8</v>
      </c>
      <c r="B322" s="19" t="s">
        <v>9</v>
      </c>
      <c r="C322" s="30">
        <v>2009</v>
      </c>
      <c r="D322" s="31">
        <v>13</v>
      </c>
      <c r="E322" s="19" t="s">
        <v>71</v>
      </c>
      <c r="F322" s="21">
        <v>0</v>
      </c>
      <c r="G322" s="21">
        <v>0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spans="1:18">
      <c r="A323" s="29">
        <v>192</v>
      </c>
      <c r="B323" s="19" t="s">
        <v>9</v>
      </c>
      <c r="C323" s="30">
        <v>2009</v>
      </c>
      <c r="D323" s="31">
        <v>14</v>
      </c>
      <c r="E323" s="19" t="s">
        <v>72</v>
      </c>
      <c r="F323" s="21">
        <v>0</v>
      </c>
      <c r="G323" s="21">
        <v>0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</row>
    <row r="324" spans="1:18">
      <c r="A324" s="29" t="s">
        <v>8</v>
      </c>
      <c r="B324" s="19" t="s">
        <v>9</v>
      </c>
      <c r="C324" s="30">
        <v>2009</v>
      </c>
      <c r="D324" s="31">
        <v>15</v>
      </c>
      <c r="E324" s="19" t="s">
        <v>73</v>
      </c>
      <c r="F324" s="21">
        <v>0</v>
      </c>
      <c r="G324" s="21">
        <v>0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</row>
    <row r="325" spans="1:18">
      <c r="A325" s="29" t="s">
        <v>8</v>
      </c>
      <c r="B325" s="19" t="s">
        <v>9</v>
      </c>
      <c r="C325" s="30">
        <v>2009</v>
      </c>
      <c r="D325" s="31">
        <v>16</v>
      </c>
      <c r="E325" s="19" t="s">
        <v>74</v>
      </c>
      <c r="F325" s="21">
        <v>32000</v>
      </c>
      <c r="G325" s="21">
        <v>52650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</row>
    <row r="326" spans="1:18">
      <c r="A326" s="29" t="s">
        <v>8</v>
      </c>
      <c r="B326" s="19" t="s">
        <v>9</v>
      </c>
      <c r="C326" s="30">
        <v>2009</v>
      </c>
      <c r="D326" s="31">
        <v>17</v>
      </c>
      <c r="E326" s="19" t="s">
        <v>75</v>
      </c>
      <c r="F326" s="21">
        <v>91000</v>
      </c>
      <c r="G326" s="21">
        <v>112036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</row>
    <row r="327" spans="1:18">
      <c r="A327" s="29" t="s">
        <v>8</v>
      </c>
      <c r="B327" s="19" t="s">
        <v>9</v>
      </c>
      <c r="C327" s="30">
        <v>2009</v>
      </c>
      <c r="D327" s="31">
        <v>18</v>
      </c>
      <c r="E327" s="19" t="s">
        <v>76</v>
      </c>
      <c r="F327" s="21">
        <v>0</v>
      </c>
      <c r="G327" s="21">
        <v>0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1:18">
      <c r="A328" s="29" t="s">
        <v>8</v>
      </c>
      <c r="B328" s="19" t="s">
        <v>9</v>
      </c>
      <c r="C328" s="30">
        <v>2009</v>
      </c>
      <c r="D328" s="31">
        <v>19</v>
      </c>
      <c r="E328" s="19" t="s">
        <v>77</v>
      </c>
      <c r="F328" s="21">
        <v>29000</v>
      </c>
      <c r="G328" s="21">
        <v>33701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</row>
    <row r="329" spans="1:18">
      <c r="A329" s="29" t="s">
        <v>8</v>
      </c>
      <c r="B329" s="19" t="s">
        <v>9</v>
      </c>
      <c r="C329" s="30">
        <v>2009</v>
      </c>
      <c r="D329" s="31">
        <v>20</v>
      </c>
      <c r="E329" s="19" t="s">
        <v>78</v>
      </c>
      <c r="F329" s="21">
        <v>45000</v>
      </c>
      <c r="G329" s="21">
        <v>32204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1:18">
      <c r="A330" s="29" t="s">
        <v>8</v>
      </c>
      <c r="B330" s="19" t="s">
        <v>9</v>
      </c>
      <c r="C330" s="30">
        <v>2009</v>
      </c>
      <c r="D330" s="31">
        <v>21</v>
      </c>
      <c r="E330" s="19" t="s">
        <v>79</v>
      </c>
      <c r="F330" s="21">
        <v>74350</v>
      </c>
      <c r="G330" s="21">
        <v>84500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</row>
    <row r="331" spans="1:18">
      <c r="A331" s="29" t="s">
        <v>8</v>
      </c>
      <c r="B331" s="19" t="s">
        <v>9</v>
      </c>
      <c r="C331" s="30">
        <v>2009</v>
      </c>
      <c r="D331" s="31">
        <v>22</v>
      </c>
      <c r="E331" s="19" t="s">
        <v>80</v>
      </c>
      <c r="F331" s="21">
        <v>0</v>
      </c>
      <c r="G331" s="21">
        <v>338543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</row>
    <row r="332" spans="1:18">
      <c r="A332" s="29" t="s">
        <v>8</v>
      </c>
      <c r="B332" s="19" t="s">
        <v>9</v>
      </c>
      <c r="C332" s="30">
        <v>2008</v>
      </c>
      <c r="D332" s="31">
        <v>1</v>
      </c>
      <c r="E332" s="19" t="s">
        <v>59</v>
      </c>
      <c r="F332" s="21">
        <v>620000</v>
      </c>
      <c r="G332" s="21">
        <v>619141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spans="1:18">
      <c r="A333" s="29" t="s">
        <v>8</v>
      </c>
      <c r="B333" s="19" t="s">
        <v>9</v>
      </c>
      <c r="C333" s="30">
        <v>2008</v>
      </c>
      <c r="D333" s="31">
        <v>2</v>
      </c>
      <c r="E333" s="19" t="s">
        <v>60</v>
      </c>
      <c r="F333" s="21">
        <v>2200</v>
      </c>
      <c r="G333" s="21">
        <v>2496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</row>
    <row r="334" spans="1:18">
      <c r="A334" s="29" t="s">
        <v>8</v>
      </c>
      <c r="B334" s="19" t="s">
        <v>9</v>
      </c>
      <c r="C334" s="30">
        <v>2008</v>
      </c>
      <c r="D334" s="31">
        <v>3</v>
      </c>
      <c r="E334" s="19" t="s">
        <v>61</v>
      </c>
      <c r="F334" s="21">
        <v>75000</v>
      </c>
      <c r="G334" s="21">
        <v>93766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</row>
    <row r="335" spans="1:18">
      <c r="A335" s="29" t="s">
        <v>8</v>
      </c>
      <c r="B335" s="19" t="s">
        <v>9</v>
      </c>
      <c r="C335" s="30">
        <v>2008</v>
      </c>
      <c r="D335" s="31">
        <v>4</v>
      </c>
      <c r="E335" s="19" t="s">
        <v>62</v>
      </c>
      <c r="F335" s="21">
        <v>8100</v>
      </c>
      <c r="G335" s="21">
        <v>7560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</row>
    <row r="336" spans="1:18">
      <c r="A336" s="29" t="s">
        <v>8</v>
      </c>
      <c r="B336" s="19" t="s">
        <v>9</v>
      </c>
      <c r="C336" s="30">
        <v>2008</v>
      </c>
      <c r="D336" s="31">
        <v>5</v>
      </c>
      <c r="E336" s="19" t="s">
        <v>63</v>
      </c>
      <c r="F336" s="21">
        <v>0</v>
      </c>
      <c r="G336" s="21">
        <v>0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</row>
    <row r="337" spans="1:18">
      <c r="A337" s="29" t="s">
        <v>8</v>
      </c>
      <c r="B337" s="19" t="s">
        <v>9</v>
      </c>
      <c r="C337" s="30">
        <v>2008</v>
      </c>
      <c r="D337" s="31">
        <v>6</v>
      </c>
      <c r="E337" s="19" t="s">
        <v>64</v>
      </c>
      <c r="F337" s="21">
        <v>0</v>
      </c>
      <c r="G337" s="21">
        <v>0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</row>
    <row r="338" spans="1:18">
      <c r="A338" s="29" t="s">
        <v>8</v>
      </c>
      <c r="B338" s="19" t="s">
        <v>9</v>
      </c>
      <c r="C338" s="30">
        <v>2008</v>
      </c>
      <c r="D338" s="31">
        <v>7</v>
      </c>
      <c r="E338" s="19" t="s">
        <v>65</v>
      </c>
      <c r="F338" s="21">
        <v>0</v>
      </c>
      <c r="G338" s="21">
        <v>0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1:18">
      <c r="A339" s="29" t="s">
        <v>8</v>
      </c>
      <c r="B339" s="19" t="s">
        <v>9</v>
      </c>
      <c r="C339" s="30">
        <v>2008</v>
      </c>
      <c r="D339" s="31">
        <v>8</v>
      </c>
      <c r="E339" s="19" t="s">
        <v>66</v>
      </c>
      <c r="F339" s="21">
        <v>212000</v>
      </c>
      <c r="G339" s="21">
        <v>226270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1:18">
      <c r="A340" s="29" t="s">
        <v>8</v>
      </c>
      <c r="B340" s="19" t="s">
        <v>9</v>
      </c>
      <c r="C340" s="30">
        <v>2008</v>
      </c>
      <c r="D340" s="31">
        <v>9</v>
      </c>
      <c r="E340" s="19" t="s">
        <v>67</v>
      </c>
      <c r="F340" s="21">
        <v>0</v>
      </c>
      <c r="G340" s="21">
        <v>0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</row>
    <row r="341" spans="1:18">
      <c r="A341" s="29" t="s">
        <v>8</v>
      </c>
      <c r="B341" s="19" t="s">
        <v>9</v>
      </c>
      <c r="C341" s="30">
        <v>2008</v>
      </c>
      <c r="D341" s="31">
        <v>10</v>
      </c>
      <c r="E341" s="19" t="s">
        <v>68</v>
      </c>
      <c r="F341" s="21">
        <v>0</v>
      </c>
      <c r="G341" s="21">
        <v>0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1:18">
      <c r="A342" s="29" t="s">
        <v>8</v>
      </c>
      <c r="B342" s="19" t="s">
        <v>9</v>
      </c>
      <c r="C342" s="30">
        <v>2008</v>
      </c>
      <c r="D342" s="31">
        <v>11</v>
      </c>
      <c r="E342" s="19" t="s">
        <v>69</v>
      </c>
      <c r="F342" s="21">
        <v>0</v>
      </c>
      <c r="G342" s="21">
        <v>0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1:18">
      <c r="A343" s="29" t="s">
        <v>8</v>
      </c>
      <c r="B343" s="19" t="s">
        <v>9</v>
      </c>
      <c r="C343" s="30">
        <v>2008</v>
      </c>
      <c r="D343" s="31">
        <v>12</v>
      </c>
      <c r="E343" s="19" t="s">
        <v>70</v>
      </c>
      <c r="F343" s="21">
        <v>0</v>
      </c>
      <c r="G343" s="21">
        <v>0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1:18">
      <c r="A344" s="29" t="s">
        <v>8</v>
      </c>
      <c r="B344" s="19" t="s">
        <v>9</v>
      </c>
      <c r="C344" s="30">
        <v>2008</v>
      </c>
      <c r="D344" s="31">
        <v>13</v>
      </c>
      <c r="E344" s="19" t="s">
        <v>71</v>
      </c>
      <c r="F344" s="21">
        <v>0</v>
      </c>
      <c r="G344" s="21">
        <v>0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18">
      <c r="A345" s="29" t="s">
        <v>8</v>
      </c>
      <c r="B345" s="19" t="s">
        <v>9</v>
      </c>
      <c r="C345" s="30">
        <v>2008</v>
      </c>
      <c r="D345" s="31">
        <v>14</v>
      </c>
      <c r="E345" s="19" t="s">
        <v>72</v>
      </c>
      <c r="F345" s="21">
        <v>0</v>
      </c>
      <c r="G345" s="21">
        <v>0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18">
      <c r="A346" s="29" t="s">
        <v>8</v>
      </c>
      <c r="B346" s="19" t="s">
        <v>9</v>
      </c>
      <c r="C346" s="30">
        <v>2008</v>
      </c>
      <c r="D346" s="31">
        <v>15</v>
      </c>
      <c r="E346" s="19" t="s">
        <v>73</v>
      </c>
      <c r="F346" s="21">
        <v>0</v>
      </c>
      <c r="G346" s="21">
        <v>0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1:18">
      <c r="A347" s="29" t="s">
        <v>8</v>
      </c>
      <c r="B347" s="19" t="s">
        <v>9</v>
      </c>
      <c r="C347" s="30">
        <v>2008</v>
      </c>
      <c r="D347" s="31">
        <v>16</v>
      </c>
      <c r="E347" s="19" t="s">
        <v>74</v>
      </c>
      <c r="F347" s="21">
        <v>41400</v>
      </c>
      <c r="G347" s="21">
        <v>63105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</row>
    <row r="348" spans="1:18">
      <c r="A348" s="29" t="s">
        <v>8</v>
      </c>
      <c r="B348" s="19" t="s">
        <v>9</v>
      </c>
      <c r="C348" s="30">
        <v>2008</v>
      </c>
      <c r="D348" s="31">
        <v>17</v>
      </c>
      <c r="E348" s="19" t="s">
        <v>75</v>
      </c>
      <c r="F348" s="21">
        <v>123300</v>
      </c>
      <c r="G348" s="21">
        <v>114605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1:18">
      <c r="A349" s="29" t="s">
        <v>8</v>
      </c>
      <c r="B349" s="19" t="s">
        <v>9</v>
      </c>
      <c r="C349" s="30">
        <v>2008</v>
      </c>
      <c r="D349" s="31">
        <v>18</v>
      </c>
      <c r="E349" s="19" t="s">
        <v>76</v>
      </c>
      <c r="F349" s="21">
        <v>0</v>
      </c>
      <c r="G349" s="21">
        <v>101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</row>
    <row r="350" spans="1:18">
      <c r="A350" s="29" t="s">
        <v>8</v>
      </c>
      <c r="B350" s="19" t="s">
        <v>9</v>
      </c>
      <c r="C350" s="30">
        <v>2008</v>
      </c>
      <c r="D350" s="31">
        <v>19</v>
      </c>
      <c r="E350" s="19" t="s">
        <v>77</v>
      </c>
      <c r="F350" s="21">
        <v>32000</v>
      </c>
      <c r="G350" s="21">
        <v>32081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</row>
    <row r="351" spans="1:18">
      <c r="A351" s="29" t="s">
        <v>8</v>
      </c>
      <c r="B351" s="19" t="s">
        <v>9</v>
      </c>
      <c r="C351" s="30">
        <v>2008</v>
      </c>
      <c r="D351" s="31">
        <v>20</v>
      </c>
      <c r="E351" s="19" t="s">
        <v>78</v>
      </c>
      <c r="F351" s="21">
        <v>91500</v>
      </c>
      <c r="G351" s="21">
        <v>75236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</row>
    <row r="352" spans="1:18">
      <c r="A352" s="29" t="s">
        <v>8</v>
      </c>
      <c r="B352" s="19" t="s">
        <v>9</v>
      </c>
      <c r="C352" s="30">
        <v>2008</v>
      </c>
      <c r="D352" s="31">
        <v>21</v>
      </c>
      <c r="E352" s="19" t="s">
        <v>79</v>
      </c>
      <c r="F352" s="21">
        <v>100843</v>
      </c>
      <c r="G352" s="21">
        <v>107029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1:18">
      <c r="A353" s="29" t="s">
        <v>8</v>
      </c>
      <c r="B353" s="19" t="s">
        <v>9</v>
      </c>
      <c r="C353" s="30">
        <v>2008</v>
      </c>
      <c r="D353" s="31">
        <v>22</v>
      </c>
      <c r="E353" s="19" t="s">
        <v>80</v>
      </c>
      <c r="F353" s="21">
        <v>0</v>
      </c>
      <c r="G353" s="21">
        <v>80310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1:18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14" sqref="L14"/>
    </sheetView>
  </sheetViews>
  <sheetFormatPr defaultRowHeight="12.75"/>
  <cols>
    <col min="1" max="1" width="31.3984375" customWidth="1"/>
    <col min="2" max="9" width="10.73046875" customWidth="1"/>
  </cols>
  <sheetData>
    <row r="1" spans="1:9" ht="17.25">
      <c r="A1" s="34" t="s">
        <v>101</v>
      </c>
    </row>
    <row r="3" spans="1:9" ht="17.25">
      <c r="A3" s="34" t="s">
        <v>165</v>
      </c>
    </row>
    <row r="4" spans="1:9" ht="13.15">
      <c r="B4" s="65"/>
    </row>
    <row r="5" spans="1:9" ht="13.15">
      <c r="A5" s="64" t="s">
        <v>166</v>
      </c>
      <c r="B5" s="65" t="s">
        <v>174</v>
      </c>
      <c r="C5" s="65" t="s">
        <v>170</v>
      </c>
      <c r="D5" s="65" t="s">
        <v>175</v>
      </c>
      <c r="E5" s="65" t="s">
        <v>171</v>
      </c>
      <c r="F5" s="65" t="s">
        <v>176</v>
      </c>
      <c r="G5" s="65" t="s">
        <v>172</v>
      </c>
      <c r="H5" s="65" t="s">
        <v>177</v>
      </c>
      <c r="I5" s="65" t="s">
        <v>163</v>
      </c>
    </row>
    <row r="6" spans="1:9">
      <c r="A6" t="s">
        <v>167</v>
      </c>
      <c r="B6" s="12">
        <v>2013000</v>
      </c>
      <c r="C6" s="12"/>
      <c r="D6" s="12">
        <v>1689000</v>
      </c>
      <c r="E6" s="12"/>
      <c r="F6" s="12">
        <v>2241379</v>
      </c>
      <c r="G6" s="12"/>
      <c r="H6" s="12">
        <v>2230724</v>
      </c>
    </row>
    <row r="7" spans="1:9">
      <c r="A7" t="s">
        <v>3</v>
      </c>
      <c r="B7" s="12"/>
      <c r="C7" s="12">
        <v>947012</v>
      </c>
      <c r="D7" s="12"/>
      <c r="E7" s="12">
        <v>953506</v>
      </c>
      <c r="F7" s="12"/>
      <c r="G7" s="12">
        <v>1598066</v>
      </c>
      <c r="H7" s="12"/>
      <c r="I7" s="12">
        <v>1575573</v>
      </c>
    </row>
    <row r="8" spans="1:9">
      <c r="A8" t="s">
        <v>225</v>
      </c>
      <c r="B8" s="12"/>
      <c r="C8" s="12">
        <v>341688</v>
      </c>
      <c r="D8" s="12"/>
      <c r="E8" s="12">
        <v>206054</v>
      </c>
      <c r="F8" s="12"/>
      <c r="G8" s="12">
        <v>415437</v>
      </c>
      <c r="H8" s="12"/>
      <c r="I8" s="12">
        <v>460865</v>
      </c>
    </row>
    <row r="9" spans="1:9">
      <c r="A9" t="s">
        <v>226</v>
      </c>
      <c r="B9" s="12"/>
      <c r="C9" s="12">
        <v>271886</v>
      </c>
      <c r="D9" s="12"/>
      <c r="E9" s="12">
        <v>263099</v>
      </c>
      <c r="F9" s="12"/>
      <c r="G9" s="12">
        <v>211265</v>
      </c>
      <c r="H9" s="12"/>
      <c r="I9" s="12">
        <v>53328</v>
      </c>
    </row>
    <row r="10" spans="1:9">
      <c r="A10" t="s">
        <v>227</v>
      </c>
      <c r="B10" s="12"/>
      <c r="C10" s="12">
        <v>106045</v>
      </c>
      <c r="D10" s="12"/>
      <c r="E10" s="12">
        <v>79691</v>
      </c>
      <c r="F10" s="12"/>
      <c r="G10" s="12">
        <v>0</v>
      </c>
      <c r="H10" s="12"/>
      <c r="I10" s="12">
        <v>0</v>
      </c>
    </row>
    <row r="11" spans="1:9">
      <c r="A11" t="s">
        <v>168</v>
      </c>
      <c r="B11" s="12">
        <v>37472</v>
      </c>
      <c r="C11" s="12">
        <f>3691+51028+8923+1200+210+25+120272+27250+15553</f>
        <v>228152</v>
      </c>
      <c r="D11" s="12">
        <v>122704</v>
      </c>
      <c r="E11" s="12">
        <f>1126+76073+8026+3+894+4682+55244</f>
        <v>146048</v>
      </c>
      <c r="F11" s="12">
        <v>0</v>
      </c>
      <c r="G11" s="12">
        <f>150+60437+7357+335+493+3+410+67960</f>
        <v>137145</v>
      </c>
      <c r="H11" s="12">
        <v>3</v>
      </c>
      <c r="I11" s="12">
        <f>253261+107261+66825+105+3+1818+2927+322</f>
        <v>432522</v>
      </c>
    </row>
    <row r="12" spans="1:9">
      <c r="A12" t="s">
        <v>228</v>
      </c>
      <c r="B12" s="12"/>
      <c r="C12" s="12">
        <f>SUM(C7:C11)</f>
        <v>1894783</v>
      </c>
      <c r="D12" s="12"/>
      <c r="E12" s="12">
        <f>SUM(E7:E11)</f>
        <v>1648398</v>
      </c>
      <c r="F12" s="12"/>
      <c r="G12" s="12">
        <f>SUM(G7:G11)</f>
        <v>2361913</v>
      </c>
      <c r="H12" s="12"/>
      <c r="I12" s="12">
        <f>SUM(I7:I11)</f>
        <v>2522288</v>
      </c>
    </row>
    <row r="13" spans="1:9">
      <c r="A13" t="s">
        <v>229</v>
      </c>
      <c r="B13" s="12"/>
      <c r="C13" s="12">
        <v>201261</v>
      </c>
      <c r="D13" s="12"/>
      <c r="E13" s="12">
        <v>310000</v>
      </c>
      <c r="F13" s="12"/>
      <c r="G13" s="12">
        <v>200000</v>
      </c>
      <c r="H13" s="12"/>
      <c r="I13" s="12">
        <f>215000+75000</f>
        <v>290000</v>
      </c>
    </row>
    <row r="14" spans="1:9">
      <c r="A14" t="s">
        <v>169</v>
      </c>
      <c r="B14" s="12">
        <v>200000</v>
      </c>
      <c r="C14" s="12">
        <v>200000</v>
      </c>
      <c r="D14" s="12">
        <f>190757+141722</f>
        <v>332479</v>
      </c>
      <c r="E14" s="12">
        <v>332479</v>
      </c>
      <c r="F14" s="12">
        <v>0</v>
      </c>
      <c r="G14" s="12">
        <v>0</v>
      </c>
      <c r="H14" s="12">
        <v>268194</v>
      </c>
      <c r="I14" s="12">
        <v>268194</v>
      </c>
    </row>
    <row r="15" spans="1:9">
      <c r="A15" t="s">
        <v>29</v>
      </c>
      <c r="B15" s="71">
        <f t="shared" ref="B15:H15" si="0">SUM(B6:B14)</f>
        <v>2250472</v>
      </c>
      <c r="C15" s="71">
        <f>SUM(C12:C14)</f>
        <v>2296044</v>
      </c>
      <c r="D15" s="71">
        <f t="shared" si="0"/>
        <v>2144183</v>
      </c>
      <c r="E15" s="71">
        <f>SUM(E12:E14)</f>
        <v>2290877</v>
      </c>
      <c r="F15" s="71">
        <f t="shared" si="0"/>
        <v>2241379</v>
      </c>
      <c r="G15" s="71">
        <f>SUM(G12:G14)</f>
        <v>2561913</v>
      </c>
      <c r="H15" s="71">
        <f t="shared" si="0"/>
        <v>2498921</v>
      </c>
      <c r="I15" s="71">
        <f>SUM(I12:I14)</f>
        <v>3080482</v>
      </c>
    </row>
    <row r="16" spans="1:9">
      <c r="B16" s="12"/>
      <c r="C16" s="12"/>
      <c r="D16" s="12"/>
      <c r="E16" s="12"/>
      <c r="F16" s="12"/>
      <c r="G16" s="12"/>
      <c r="H16" s="12"/>
      <c r="I16" s="12"/>
    </row>
    <row r="17" spans="1:9" ht="13.15">
      <c r="A17" s="64" t="s">
        <v>178</v>
      </c>
    </row>
    <row r="18" spans="1:9">
      <c r="A18" t="s">
        <v>179</v>
      </c>
      <c r="B18" s="12">
        <v>1908276</v>
      </c>
      <c r="C18" s="12"/>
      <c r="D18" s="12">
        <v>2185683</v>
      </c>
      <c r="E18" s="12"/>
      <c r="F18" s="12">
        <v>2416379</v>
      </c>
      <c r="G18" s="12"/>
      <c r="H18" s="12">
        <v>1922258</v>
      </c>
    </row>
    <row r="19" spans="1:9">
      <c r="A19" t="s">
        <v>180</v>
      </c>
      <c r="B19" s="12">
        <v>543457</v>
      </c>
      <c r="C19" s="12"/>
      <c r="D19" s="12">
        <v>158500</v>
      </c>
      <c r="E19" s="12"/>
      <c r="F19" s="12">
        <v>25000</v>
      </c>
      <c r="G19" s="12"/>
      <c r="H19" s="12">
        <v>791663</v>
      </c>
    </row>
    <row r="20" spans="1:9">
      <c r="A20" t="s">
        <v>181</v>
      </c>
      <c r="B20" s="12">
        <v>0</v>
      </c>
      <c r="C20" s="12"/>
      <c r="D20" s="12">
        <v>0</v>
      </c>
      <c r="E20" s="12"/>
      <c r="F20" s="12">
        <v>0</v>
      </c>
      <c r="G20" s="12"/>
      <c r="H20" s="12">
        <v>0</v>
      </c>
    </row>
    <row r="21" spans="1:9">
      <c r="A21" t="s">
        <v>29</v>
      </c>
      <c r="B21" s="71">
        <f>SUM(B18:B20)</f>
        <v>2451733</v>
      </c>
      <c r="C21" s="71"/>
      <c r="D21" s="71">
        <f>SUM(D18:D20)</f>
        <v>2344183</v>
      </c>
      <c r="E21" s="71"/>
      <c r="F21" s="71">
        <f>SUM(F18:F20)</f>
        <v>2441379</v>
      </c>
      <c r="G21" s="71"/>
      <c r="H21" s="71">
        <f>SUM(H18:H20)</f>
        <v>2713921</v>
      </c>
      <c r="I21" s="70"/>
    </row>
    <row r="23" spans="1:9" ht="13.15">
      <c r="A23" s="64" t="s">
        <v>182</v>
      </c>
      <c r="B23" s="71">
        <f>B21-B15</f>
        <v>201261</v>
      </c>
      <c r="C23" s="72"/>
      <c r="D23" s="71">
        <f>D21-D15</f>
        <v>200000</v>
      </c>
      <c r="E23" s="72"/>
      <c r="F23" s="71">
        <f>F21-F15</f>
        <v>200000</v>
      </c>
      <c r="G23" s="72"/>
      <c r="H23" s="71">
        <f>H21-H15</f>
        <v>215000</v>
      </c>
    </row>
    <row r="25" spans="1:9">
      <c r="B25" s="12"/>
      <c r="C25" s="12"/>
      <c r="D25" s="12"/>
      <c r="E25" s="12"/>
      <c r="F25" s="12"/>
      <c r="G25" s="12"/>
      <c r="H25" s="12"/>
      <c r="I25" s="12"/>
    </row>
    <row r="27" spans="1:9" ht="17.25">
      <c r="A27" s="34" t="s">
        <v>173</v>
      </c>
    </row>
    <row r="29" spans="1:9" ht="13.15">
      <c r="A29" s="64" t="s">
        <v>166</v>
      </c>
      <c r="B29" s="65" t="s">
        <v>174</v>
      </c>
      <c r="C29" s="65" t="s">
        <v>170</v>
      </c>
      <c r="D29" s="65" t="s">
        <v>175</v>
      </c>
      <c r="E29" s="65" t="s">
        <v>171</v>
      </c>
      <c r="F29" s="65" t="s">
        <v>183</v>
      </c>
      <c r="G29" s="65" t="s">
        <v>172</v>
      </c>
      <c r="H29" s="65" t="s">
        <v>177</v>
      </c>
      <c r="I29" s="65" t="s">
        <v>163</v>
      </c>
    </row>
    <row r="30" spans="1:9">
      <c r="A30" t="s">
        <v>167</v>
      </c>
      <c r="B30" s="12">
        <v>31987</v>
      </c>
      <c r="C30" s="12">
        <v>22079</v>
      </c>
      <c r="D30" s="12">
        <v>22100</v>
      </c>
      <c r="E30" s="12">
        <v>20262</v>
      </c>
      <c r="F30" s="12">
        <v>27030</v>
      </c>
      <c r="G30" s="12">
        <v>28747</v>
      </c>
      <c r="H30" s="12">
        <v>36784</v>
      </c>
      <c r="I30" s="12"/>
    </row>
    <row r="31" spans="1:9">
      <c r="A31" t="s">
        <v>168</v>
      </c>
      <c r="B31" s="12">
        <v>0</v>
      </c>
      <c r="C31" s="12">
        <v>11178</v>
      </c>
      <c r="D31" s="12">
        <v>11158</v>
      </c>
      <c r="E31" s="12">
        <v>4871</v>
      </c>
      <c r="F31" s="12">
        <v>9066</v>
      </c>
      <c r="G31" s="12">
        <v>8778</v>
      </c>
      <c r="H31" s="12">
        <v>10200</v>
      </c>
      <c r="I31" s="12"/>
    </row>
    <row r="32" spans="1:9">
      <c r="A32" t="s">
        <v>169</v>
      </c>
      <c r="B32" s="12">
        <v>8558</v>
      </c>
      <c r="C32" s="12">
        <v>208</v>
      </c>
      <c r="D32" s="12">
        <v>2500</v>
      </c>
      <c r="E32" s="12">
        <v>0</v>
      </c>
      <c r="F32" s="12">
        <v>0</v>
      </c>
      <c r="G32" s="12">
        <v>0</v>
      </c>
      <c r="H32" s="12">
        <v>212</v>
      </c>
      <c r="I32" s="12"/>
    </row>
    <row r="33" spans="1:9">
      <c r="A33" t="s">
        <v>29</v>
      </c>
      <c r="B33" s="71">
        <f t="shared" ref="B33:H33" si="1">SUM(B30:B32)</f>
        <v>40545</v>
      </c>
      <c r="C33" s="71">
        <f t="shared" si="1"/>
        <v>33465</v>
      </c>
      <c r="D33" s="71">
        <f t="shared" si="1"/>
        <v>35758</v>
      </c>
      <c r="E33" s="71">
        <f t="shared" si="1"/>
        <v>25133</v>
      </c>
      <c r="F33" s="71">
        <f t="shared" si="1"/>
        <v>36096</v>
      </c>
      <c r="G33" s="71">
        <f t="shared" si="1"/>
        <v>37525</v>
      </c>
      <c r="H33" s="71">
        <f t="shared" si="1"/>
        <v>47196</v>
      </c>
      <c r="I33" s="12"/>
    </row>
    <row r="35" spans="1:9" ht="13.15">
      <c r="A35" s="64" t="s">
        <v>178</v>
      </c>
    </row>
    <row r="36" spans="1:9">
      <c r="A36" t="s">
        <v>179</v>
      </c>
      <c r="B36" s="12">
        <v>49020</v>
      </c>
      <c r="C36" s="12"/>
      <c r="D36" s="12">
        <v>49925</v>
      </c>
      <c r="E36" s="12"/>
      <c r="F36" s="12">
        <v>48539</v>
      </c>
      <c r="G36" s="12"/>
      <c r="H36" s="12">
        <v>53290</v>
      </c>
    </row>
    <row r="37" spans="1:9">
      <c r="A37" t="s">
        <v>180</v>
      </c>
      <c r="B37" s="12">
        <v>8350</v>
      </c>
      <c r="C37" s="12"/>
      <c r="D37" s="12">
        <v>2500</v>
      </c>
      <c r="E37" s="12"/>
      <c r="F37" s="12">
        <v>0</v>
      </c>
      <c r="G37" s="12"/>
      <c r="H37" s="12">
        <v>0</v>
      </c>
    </row>
    <row r="38" spans="1:9">
      <c r="A38" t="s">
        <v>181</v>
      </c>
      <c r="B38" s="12">
        <v>0</v>
      </c>
      <c r="C38" s="12"/>
      <c r="D38" s="12">
        <v>0</v>
      </c>
      <c r="E38" s="12"/>
      <c r="F38" s="12">
        <v>0</v>
      </c>
      <c r="G38" s="12"/>
      <c r="H38" s="12">
        <v>0</v>
      </c>
    </row>
    <row r="39" spans="1:9">
      <c r="A39" t="s">
        <v>29</v>
      </c>
      <c r="B39" s="71">
        <f>SUM(B36:B38)</f>
        <v>57370</v>
      </c>
      <c r="C39" s="71"/>
      <c r="D39" s="71">
        <f>SUM(D36:D38)</f>
        <v>52425</v>
      </c>
      <c r="E39" s="71"/>
      <c r="F39" s="71">
        <f>SUM(F36:F38)</f>
        <v>48539</v>
      </c>
      <c r="G39" s="71"/>
      <c r="H39" s="71">
        <f>SUM(H36:H38)</f>
        <v>53290</v>
      </c>
    </row>
    <row r="41" spans="1:9" ht="13.15">
      <c r="A41" s="64" t="s">
        <v>182</v>
      </c>
      <c r="B41" s="71">
        <f>B39-B33</f>
        <v>16825</v>
      </c>
      <c r="C41" s="72"/>
      <c r="D41" s="71">
        <f>D39-D33</f>
        <v>16667</v>
      </c>
      <c r="E41" s="72"/>
      <c r="F41" s="71">
        <f>F39-F33</f>
        <v>12443</v>
      </c>
      <c r="G41" s="72"/>
      <c r="H41" s="71">
        <f>H39-H33</f>
        <v>6094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6" sqref="E16"/>
    </sheetView>
  </sheetViews>
  <sheetFormatPr defaultRowHeight="12.75"/>
  <cols>
    <col min="1" max="1" width="22.86328125" customWidth="1"/>
    <col min="2" max="2" width="10.59765625" customWidth="1"/>
    <col min="3" max="3" width="10.73046875" customWidth="1"/>
    <col min="4" max="4" width="10.59765625" customWidth="1"/>
    <col min="5" max="5" width="10.73046875" customWidth="1"/>
    <col min="6" max="6" width="10.59765625" customWidth="1"/>
    <col min="7" max="8" width="10.73046875" customWidth="1"/>
    <col min="10" max="11" width="10.73046875" customWidth="1"/>
  </cols>
  <sheetData>
    <row r="1" spans="1:11" ht="17.25">
      <c r="A1" s="34" t="s">
        <v>91</v>
      </c>
    </row>
    <row r="3" spans="1:11" ht="13.15">
      <c r="B3" s="64"/>
      <c r="C3" s="64" t="s">
        <v>97</v>
      </c>
      <c r="D3" s="64"/>
      <c r="E3" s="64"/>
      <c r="F3" s="64"/>
      <c r="G3" s="64"/>
      <c r="H3" s="64"/>
      <c r="I3" s="64"/>
      <c r="J3" s="64"/>
      <c r="K3" s="64"/>
    </row>
    <row r="4" spans="1:11" ht="26.25">
      <c r="B4" s="65" t="s">
        <v>49</v>
      </c>
      <c r="C4" s="65" t="s">
        <v>50</v>
      </c>
      <c r="D4" s="65" t="s">
        <v>51</v>
      </c>
      <c r="E4" s="65" t="s">
        <v>52</v>
      </c>
      <c r="F4" s="65" t="s">
        <v>53</v>
      </c>
      <c r="G4" s="65" t="s">
        <v>92</v>
      </c>
      <c r="H4" s="65" t="s">
        <v>93</v>
      </c>
      <c r="I4" s="64"/>
      <c r="J4" s="66" t="s">
        <v>103</v>
      </c>
      <c r="K4" s="64"/>
    </row>
    <row r="5" spans="1:11">
      <c r="A5" t="s">
        <v>94</v>
      </c>
      <c r="B5" s="35">
        <v>1573485</v>
      </c>
      <c r="C5" s="35">
        <v>1420154.9769573628</v>
      </c>
      <c r="D5" s="12">
        <v>1262696</v>
      </c>
      <c r="E5" s="12">
        <v>1212188</v>
      </c>
      <c r="F5" s="12">
        <v>1124542</v>
      </c>
      <c r="G5" s="12">
        <v>1212188</v>
      </c>
      <c r="H5" s="12">
        <v>1240842</v>
      </c>
      <c r="J5">
        <f>(F5-B5)/B5</f>
        <v>-0.28531762298337765</v>
      </c>
    </row>
    <row r="6" spans="1:11">
      <c r="A6" t="s">
        <v>95</v>
      </c>
      <c r="B6" s="36">
        <v>37325</v>
      </c>
      <c r="C6" s="36">
        <v>39989</v>
      </c>
      <c r="D6" s="12">
        <v>6555</v>
      </c>
      <c r="E6" s="12">
        <v>3500</v>
      </c>
      <c r="F6" s="12">
        <v>0</v>
      </c>
      <c r="G6" s="12">
        <v>0</v>
      </c>
      <c r="H6" s="12">
        <v>0</v>
      </c>
    </row>
    <row r="7" spans="1:11">
      <c r="A7" t="s">
        <v>96</v>
      </c>
      <c r="B7" s="37">
        <v>110043</v>
      </c>
      <c r="C7" s="37">
        <v>119042</v>
      </c>
      <c r="D7" s="12">
        <v>107241</v>
      </c>
      <c r="E7" s="12">
        <v>115321</v>
      </c>
      <c r="F7" s="12">
        <v>120336</v>
      </c>
      <c r="G7" s="12">
        <v>120375</v>
      </c>
      <c r="H7" s="12">
        <v>122756</v>
      </c>
    </row>
    <row r="8" spans="1:11">
      <c r="A8" t="s">
        <v>29</v>
      </c>
      <c r="B8" s="37">
        <f>SUM(B5:B7)</f>
        <v>1720853</v>
      </c>
      <c r="C8" s="37"/>
      <c r="D8" s="12"/>
      <c r="E8" s="12"/>
      <c r="F8" s="12">
        <f>SUM(F5:F7)</f>
        <v>1244878</v>
      </c>
      <c r="G8" s="12"/>
      <c r="H8" s="12"/>
      <c r="J8">
        <f>(F8-B8)/B8</f>
        <v>-0.27659248058956809</v>
      </c>
    </row>
    <row r="10" spans="1:11">
      <c r="A10" t="s">
        <v>99</v>
      </c>
      <c r="C10" s="38">
        <f>ROUND((C5-B5)/B5,4)</f>
        <v>-9.74E-2</v>
      </c>
      <c r="D10" s="38">
        <f t="shared" ref="D10:H10" si="0">ROUND((D5-C5)/C5,4)</f>
        <v>-0.1109</v>
      </c>
      <c r="E10" s="38">
        <f t="shared" si="0"/>
        <v>-0.04</v>
      </c>
      <c r="F10" s="38">
        <f t="shared" si="0"/>
        <v>-7.2300000000000003E-2</v>
      </c>
      <c r="G10" s="38">
        <f t="shared" si="0"/>
        <v>7.7899999999999997E-2</v>
      </c>
      <c r="H10" s="38">
        <f t="shared" si="0"/>
        <v>2.3599999999999999E-2</v>
      </c>
    </row>
    <row r="11" spans="1:11">
      <c r="A11" t="s">
        <v>98</v>
      </c>
      <c r="C11" s="38">
        <f>ROUND((C6-B6)/B6,4)</f>
        <v>7.1400000000000005E-2</v>
      </c>
      <c r="D11" s="38">
        <f t="shared" ref="D11:F11" si="1">ROUND((D6-C6)/C6,4)</f>
        <v>-0.83609999999999995</v>
      </c>
      <c r="E11" s="38">
        <f t="shared" si="1"/>
        <v>-0.46610000000000001</v>
      </c>
      <c r="F11" s="38">
        <f t="shared" si="1"/>
        <v>-1</v>
      </c>
      <c r="G11" s="38"/>
      <c r="H11" s="38"/>
    </row>
    <row r="12" spans="1:11">
      <c r="A12" t="s">
        <v>100</v>
      </c>
      <c r="C12" s="38">
        <f>ROUND((C7-B7)/B7,4)</f>
        <v>8.1799999999999998E-2</v>
      </c>
      <c r="D12" s="38">
        <f t="shared" ref="D12:H12" si="2">ROUND((D7-C7)/C7,4)</f>
        <v>-9.9099999999999994E-2</v>
      </c>
      <c r="E12" s="38">
        <f t="shared" si="2"/>
        <v>7.5300000000000006E-2</v>
      </c>
      <c r="F12" s="38">
        <f t="shared" si="2"/>
        <v>4.3499999999999997E-2</v>
      </c>
      <c r="G12" s="38">
        <f t="shared" si="2"/>
        <v>2.9999999999999997E-4</v>
      </c>
      <c r="H12" s="38">
        <f t="shared" si="2"/>
        <v>1.9800000000000002E-2</v>
      </c>
    </row>
    <row r="14" spans="1:11" ht="13.15">
      <c r="B14" s="65"/>
      <c r="C14" s="65" t="s">
        <v>143</v>
      </c>
      <c r="D14" s="65"/>
      <c r="E14" s="65" t="s">
        <v>146</v>
      </c>
      <c r="F14" s="65" t="s">
        <v>146</v>
      </c>
    </row>
    <row r="15" spans="1:11" ht="13.15">
      <c r="B15" s="65" t="s">
        <v>141</v>
      </c>
      <c r="C15" s="65" t="s">
        <v>142</v>
      </c>
      <c r="D15" s="65"/>
      <c r="E15" s="65" t="s">
        <v>147</v>
      </c>
      <c r="F15" s="65" t="s">
        <v>148</v>
      </c>
    </row>
    <row r="16" spans="1:11">
      <c r="A16" t="s">
        <v>144</v>
      </c>
      <c r="B16" s="12">
        <v>1521832</v>
      </c>
      <c r="C16" s="12">
        <v>1564443</v>
      </c>
      <c r="E16" s="12">
        <f>0.1*B16</f>
        <v>152183.20000000001</v>
      </c>
      <c r="F16" s="12">
        <f>0.15*B16</f>
        <v>228274.8</v>
      </c>
    </row>
    <row r="17" spans="1:6">
      <c r="B17" s="12"/>
      <c r="C17" s="12"/>
    </row>
    <row r="18" spans="1:6" ht="13.15">
      <c r="B18" s="12"/>
      <c r="C18" s="12"/>
      <c r="E18" s="64" t="s">
        <v>146</v>
      </c>
      <c r="F18" s="64" t="s">
        <v>146</v>
      </c>
    </row>
    <row r="19" spans="1:6" ht="13.15">
      <c r="B19" s="12"/>
      <c r="C19" s="12"/>
      <c r="E19" s="64" t="s">
        <v>147</v>
      </c>
      <c r="F19" s="64" t="s">
        <v>148</v>
      </c>
    </row>
    <row r="20" spans="1:6">
      <c r="A20" t="s">
        <v>145</v>
      </c>
      <c r="B20" s="12">
        <v>221320</v>
      </c>
      <c r="C20" s="12">
        <v>220146</v>
      </c>
      <c r="E20" s="12">
        <f>0.1*B20</f>
        <v>22132</v>
      </c>
      <c r="F20" s="12">
        <f>0.15*B20</f>
        <v>33198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4" sqref="A4"/>
    </sheetView>
  </sheetViews>
  <sheetFormatPr defaultRowHeight="12.75"/>
  <cols>
    <col min="1" max="1" width="15" customWidth="1"/>
    <col min="2" max="2" width="12.73046875" customWidth="1"/>
    <col min="3" max="3" width="12.59765625" customWidth="1"/>
    <col min="4" max="4" width="14.86328125" customWidth="1"/>
    <col min="5" max="9" width="14.73046875" customWidth="1"/>
    <col min="10" max="10" width="12.73046875" customWidth="1"/>
    <col min="11" max="11" width="13.265625" customWidth="1"/>
    <col min="12" max="12" width="12.3984375" customWidth="1"/>
  </cols>
  <sheetData>
    <row r="1" spans="1:12" ht="17.25">
      <c r="A1" s="34" t="s">
        <v>101</v>
      </c>
    </row>
    <row r="3" spans="1:12" ht="17.25">
      <c r="A3" s="34" t="s">
        <v>157</v>
      </c>
    </row>
    <row r="5" spans="1:12" ht="61.5" customHeight="1">
      <c r="A5" s="25" t="s">
        <v>1</v>
      </c>
      <c r="B5" s="25" t="s">
        <v>2</v>
      </c>
      <c r="C5" s="25" t="s">
        <v>104</v>
      </c>
      <c r="D5" s="25" t="s">
        <v>105</v>
      </c>
      <c r="E5" s="25" t="s">
        <v>106</v>
      </c>
      <c r="F5" s="25" t="s">
        <v>107</v>
      </c>
      <c r="G5" s="25" t="s">
        <v>108</v>
      </c>
      <c r="H5" s="25" t="s">
        <v>109</v>
      </c>
      <c r="I5" s="25" t="s">
        <v>110</v>
      </c>
      <c r="J5" s="25" t="s">
        <v>111</v>
      </c>
      <c r="K5" s="25" t="s">
        <v>112</v>
      </c>
      <c r="L5" s="25" t="s">
        <v>113</v>
      </c>
    </row>
    <row r="6" spans="1:12">
      <c r="A6" s="46" t="s">
        <v>9</v>
      </c>
      <c r="B6" s="47" t="s">
        <v>150</v>
      </c>
      <c r="C6" s="48">
        <v>10442531</v>
      </c>
      <c r="D6" s="48">
        <v>10516456</v>
      </c>
      <c r="E6" s="48">
        <v>10510236.449999999</v>
      </c>
      <c r="F6" s="48">
        <v>6219.55</v>
      </c>
      <c r="G6" s="49">
        <v>0.06</v>
      </c>
      <c r="H6" s="48">
        <v>17538070</v>
      </c>
      <c r="I6" s="48">
        <v>7095539</v>
      </c>
      <c r="J6" s="67">
        <v>40.46</v>
      </c>
      <c r="K6" s="48">
        <v>701522786</v>
      </c>
      <c r="L6" s="67">
        <v>1.5</v>
      </c>
    </row>
    <row r="7" spans="1:12">
      <c r="A7" s="46" t="s">
        <v>9</v>
      </c>
      <c r="B7" s="47" t="s">
        <v>151</v>
      </c>
      <c r="C7" s="48">
        <v>10990057</v>
      </c>
      <c r="D7" s="48">
        <v>11249592</v>
      </c>
      <c r="E7" s="48">
        <v>11247287.289999999</v>
      </c>
      <c r="F7" s="48">
        <v>2304.71</v>
      </c>
      <c r="G7" s="49">
        <v>0.02</v>
      </c>
      <c r="H7" s="48">
        <v>17771495</v>
      </c>
      <c r="I7" s="48">
        <v>6781438</v>
      </c>
      <c r="J7" s="67">
        <v>38.159999999999997</v>
      </c>
      <c r="K7" s="48">
        <v>710859781</v>
      </c>
      <c r="L7" s="67">
        <v>1.58</v>
      </c>
    </row>
    <row r="8" spans="1:12">
      <c r="A8" s="46" t="s">
        <v>9</v>
      </c>
      <c r="B8" s="47" t="s">
        <v>28</v>
      </c>
      <c r="C8" s="48">
        <v>11458497</v>
      </c>
      <c r="D8" s="48">
        <v>11877465</v>
      </c>
      <c r="E8" s="48">
        <v>11872164.060000001</v>
      </c>
      <c r="F8" s="48">
        <v>5300.94</v>
      </c>
      <c r="G8" s="49">
        <v>0.04</v>
      </c>
      <c r="H8" s="48">
        <v>18620200</v>
      </c>
      <c r="I8" s="48">
        <v>7161703</v>
      </c>
      <c r="J8" s="67">
        <v>38.46</v>
      </c>
      <c r="K8" s="48">
        <v>744807996</v>
      </c>
      <c r="L8" s="67">
        <v>1.59</v>
      </c>
    </row>
    <row r="9" spans="1:12">
      <c r="A9" s="46" t="s">
        <v>9</v>
      </c>
      <c r="B9" s="47" t="s">
        <v>27</v>
      </c>
      <c r="C9" s="48">
        <v>12007635</v>
      </c>
      <c r="D9" s="48">
        <v>12725562</v>
      </c>
      <c r="E9" s="48">
        <v>12724707.76</v>
      </c>
      <c r="F9" s="48">
        <v>854.24</v>
      </c>
      <c r="G9" s="49">
        <v>0.01</v>
      </c>
      <c r="H9" s="48">
        <v>18492160</v>
      </c>
      <c r="I9" s="48">
        <v>6484525</v>
      </c>
      <c r="J9" s="67">
        <v>35.07</v>
      </c>
      <c r="K9" s="48">
        <v>739686403</v>
      </c>
      <c r="L9" s="67">
        <v>1.72</v>
      </c>
    </row>
    <row r="10" spans="1:12">
      <c r="A10" s="46" t="s">
        <v>9</v>
      </c>
      <c r="B10" s="47" t="s">
        <v>26</v>
      </c>
      <c r="C10" s="48">
        <v>12456970</v>
      </c>
      <c r="D10" s="48">
        <v>13151996</v>
      </c>
      <c r="E10" s="48">
        <v>13146135.189999999</v>
      </c>
      <c r="F10" s="48">
        <v>5860.81</v>
      </c>
      <c r="G10" s="49">
        <v>0.04</v>
      </c>
      <c r="H10" s="48">
        <v>18289170</v>
      </c>
      <c r="I10" s="48">
        <v>5832200</v>
      </c>
      <c r="J10" s="67">
        <v>31.89</v>
      </c>
      <c r="K10" s="48">
        <v>731566784</v>
      </c>
      <c r="L10" s="67">
        <v>1.8</v>
      </c>
    </row>
    <row r="11" spans="1:12">
      <c r="A11" s="46" t="s">
        <v>9</v>
      </c>
      <c r="B11" s="47" t="s">
        <v>25</v>
      </c>
      <c r="C11" s="48">
        <v>12911745</v>
      </c>
      <c r="D11" s="48">
        <v>13624873</v>
      </c>
      <c r="E11" s="48">
        <v>13618194.23</v>
      </c>
      <c r="F11" s="48">
        <v>6678.77</v>
      </c>
      <c r="G11" s="49">
        <v>0.05</v>
      </c>
      <c r="H11" s="48">
        <v>17750834</v>
      </c>
      <c r="I11" s="48">
        <v>4839089</v>
      </c>
      <c r="J11" s="67">
        <v>27.26</v>
      </c>
      <c r="K11" s="48">
        <v>710033369</v>
      </c>
      <c r="L11" s="67">
        <v>1.92</v>
      </c>
    </row>
    <row r="12" spans="1:12">
      <c r="A12" s="46" t="s">
        <v>9</v>
      </c>
      <c r="B12" s="47" t="s">
        <v>24</v>
      </c>
      <c r="C12" s="48">
        <v>13690149</v>
      </c>
      <c r="D12" s="48">
        <v>14364715</v>
      </c>
      <c r="E12" s="48">
        <v>14362691.390000001</v>
      </c>
      <c r="F12" s="48">
        <v>2023.61</v>
      </c>
      <c r="G12" s="49">
        <v>0.01</v>
      </c>
      <c r="H12" s="48">
        <v>19001210</v>
      </c>
      <c r="I12" s="48">
        <v>5311061</v>
      </c>
      <c r="J12" s="67">
        <v>27.95</v>
      </c>
      <c r="K12" s="48">
        <v>760048413</v>
      </c>
      <c r="L12" s="67">
        <v>1.89</v>
      </c>
    </row>
    <row r="13" spans="1:12">
      <c r="A13" s="46" t="s">
        <v>9</v>
      </c>
      <c r="B13" s="47" t="s">
        <v>23</v>
      </c>
      <c r="C13" s="48">
        <v>14144902</v>
      </c>
      <c r="D13" s="48">
        <v>14824528</v>
      </c>
      <c r="E13" s="48">
        <v>14823985.98</v>
      </c>
      <c r="F13" s="48">
        <v>542.02</v>
      </c>
      <c r="G13" s="49">
        <v>0</v>
      </c>
      <c r="H13" s="48">
        <v>18929576</v>
      </c>
      <c r="I13" s="48">
        <v>4784674</v>
      </c>
      <c r="J13" s="67">
        <v>25.28</v>
      </c>
      <c r="K13" s="48">
        <v>757183042</v>
      </c>
      <c r="L13" s="67">
        <v>1.96</v>
      </c>
    </row>
    <row r="14" spans="1:12">
      <c r="A14" s="46" t="s">
        <v>9</v>
      </c>
      <c r="B14" s="47" t="s">
        <v>22</v>
      </c>
      <c r="C14" s="48">
        <v>14642844</v>
      </c>
      <c r="D14" s="48">
        <v>15320023</v>
      </c>
      <c r="E14" s="48">
        <v>15305369.789999999</v>
      </c>
      <c r="F14" s="48">
        <v>14653.21</v>
      </c>
      <c r="G14" s="49">
        <v>0.1</v>
      </c>
      <c r="H14" s="48">
        <v>18910340</v>
      </c>
      <c r="I14" s="48">
        <v>4267496</v>
      </c>
      <c r="J14" s="67">
        <v>22.57</v>
      </c>
      <c r="K14" s="48">
        <v>756413618</v>
      </c>
      <c r="L14" s="67">
        <v>2.02</v>
      </c>
    </row>
    <row r="15" spans="1:12">
      <c r="A15" s="46" t="s">
        <v>9</v>
      </c>
      <c r="B15" s="47" t="s">
        <v>21</v>
      </c>
      <c r="C15" s="48">
        <v>15274313</v>
      </c>
      <c r="D15" s="48">
        <v>15949701</v>
      </c>
      <c r="E15" s="48">
        <v>15946042.09</v>
      </c>
      <c r="F15" s="48">
        <v>3658.91</v>
      </c>
      <c r="G15" s="49">
        <v>0.02</v>
      </c>
      <c r="H15" s="48">
        <v>20656526</v>
      </c>
      <c r="I15" s="48">
        <v>5382213</v>
      </c>
      <c r="J15" s="67">
        <v>26.06</v>
      </c>
      <c r="K15" s="48">
        <v>826261031</v>
      </c>
      <c r="L15" s="67">
        <v>1.93</v>
      </c>
    </row>
    <row r="16" spans="1:12">
      <c r="A16" s="46" t="s">
        <v>9</v>
      </c>
      <c r="B16" s="47" t="s">
        <v>20</v>
      </c>
      <c r="C16" s="48">
        <v>16267561</v>
      </c>
      <c r="D16" s="48">
        <v>17014885</v>
      </c>
      <c r="E16" s="48">
        <v>16939664.030000001</v>
      </c>
      <c r="F16" s="48">
        <v>75220.97</v>
      </c>
      <c r="G16" s="49">
        <v>0.44</v>
      </c>
      <c r="H16" s="48">
        <v>21241036</v>
      </c>
      <c r="I16" s="48">
        <v>4973475</v>
      </c>
      <c r="J16" s="67">
        <v>23.41</v>
      </c>
      <c r="K16" s="48">
        <v>849641435</v>
      </c>
      <c r="L16" s="67">
        <v>1.99</v>
      </c>
    </row>
    <row r="17" spans="1:12">
      <c r="A17" s="46" t="s">
        <v>9</v>
      </c>
      <c r="B17" s="47" t="s">
        <v>19</v>
      </c>
      <c r="C17" s="48">
        <v>17194323</v>
      </c>
      <c r="D17" s="48">
        <v>17936501</v>
      </c>
      <c r="E17" s="48">
        <v>17933112.23</v>
      </c>
      <c r="F17" s="48">
        <v>3388.77</v>
      </c>
      <c r="G17" s="49">
        <v>0.02</v>
      </c>
      <c r="H17" s="48">
        <v>22256185</v>
      </c>
      <c r="I17" s="48">
        <v>5061862</v>
      </c>
      <c r="J17" s="67">
        <v>22.74</v>
      </c>
      <c r="K17" s="48">
        <v>890247418</v>
      </c>
      <c r="L17" s="67">
        <v>2.0099999999999998</v>
      </c>
    </row>
    <row r="18" spans="1:12">
      <c r="A18" s="46" t="s">
        <v>9</v>
      </c>
      <c r="B18" s="47" t="s">
        <v>18</v>
      </c>
      <c r="C18" s="48">
        <v>18178839</v>
      </c>
      <c r="D18" s="48">
        <v>19104210</v>
      </c>
      <c r="E18" s="48">
        <v>18803394.600000001</v>
      </c>
      <c r="F18" s="48">
        <v>300815.40000000002</v>
      </c>
      <c r="G18" s="49">
        <v>1.57</v>
      </c>
      <c r="H18" s="48">
        <v>22683025</v>
      </c>
      <c r="I18" s="48">
        <v>4504186</v>
      </c>
      <c r="J18" s="67">
        <v>19.86</v>
      </c>
      <c r="K18" s="48">
        <v>907321013</v>
      </c>
      <c r="L18" s="67">
        <v>2.0699999999999998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O57" sqref="O57"/>
    </sheetView>
  </sheetViews>
  <sheetFormatPr defaultRowHeight="12.75"/>
  <cols>
    <col min="1" max="1" width="12.73046875" customWidth="1"/>
    <col min="2" max="2" width="11.73046875" customWidth="1"/>
    <col min="3" max="6" width="13.73046875" customWidth="1"/>
    <col min="7" max="8" width="12.73046875" customWidth="1"/>
    <col min="9" max="9" width="13.73046875" customWidth="1"/>
    <col min="10" max="15" width="12.73046875" customWidth="1"/>
  </cols>
  <sheetData>
    <row r="1" spans="1:13" ht="17.25">
      <c r="A1" s="34" t="s">
        <v>101</v>
      </c>
    </row>
    <row r="3" spans="1:13" ht="17.25">
      <c r="A3" s="34" t="s">
        <v>156</v>
      </c>
      <c r="I3" s="34" t="s">
        <v>125</v>
      </c>
    </row>
    <row r="5" spans="1:13" ht="54.75" customHeight="1">
      <c r="A5" s="25" t="s">
        <v>1</v>
      </c>
      <c r="B5" s="25" t="s">
        <v>2</v>
      </c>
      <c r="C5" s="25" t="s">
        <v>114</v>
      </c>
      <c r="D5" s="25" t="s">
        <v>115</v>
      </c>
      <c r="E5" s="25" t="s">
        <v>116</v>
      </c>
      <c r="F5" s="25" t="s">
        <v>117</v>
      </c>
      <c r="I5" s="25" t="s">
        <v>1</v>
      </c>
      <c r="J5" s="25" t="s">
        <v>122</v>
      </c>
      <c r="K5" s="25" t="s">
        <v>123</v>
      </c>
      <c r="L5" s="25" t="s">
        <v>116</v>
      </c>
      <c r="M5" s="25" t="s">
        <v>124</v>
      </c>
    </row>
    <row r="6" spans="1:13">
      <c r="A6" s="46" t="s">
        <v>9</v>
      </c>
      <c r="B6" s="50">
        <v>2008</v>
      </c>
      <c r="C6" s="51">
        <v>39323</v>
      </c>
      <c r="D6" s="48">
        <v>703733</v>
      </c>
      <c r="E6" s="48">
        <v>15855757.48</v>
      </c>
      <c r="F6" s="52">
        <v>4.4400000000000002E-2</v>
      </c>
      <c r="I6" s="46" t="s">
        <v>9</v>
      </c>
      <c r="J6" s="50">
        <v>2008</v>
      </c>
      <c r="K6" s="48">
        <v>611944</v>
      </c>
      <c r="L6" s="48">
        <v>15691322.939999999</v>
      </c>
      <c r="M6" s="52">
        <v>3.9E-2</v>
      </c>
    </row>
    <row r="7" spans="1:13">
      <c r="A7" s="46" t="s">
        <v>9</v>
      </c>
      <c r="B7" s="50">
        <v>2009</v>
      </c>
      <c r="C7" s="51">
        <v>39665</v>
      </c>
      <c r="D7" s="48">
        <v>371156</v>
      </c>
      <c r="E7" s="48">
        <v>15691322.939999999</v>
      </c>
      <c r="F7" s="52">
        <v>2.3699999999999999E-2</v>
      </c>
      <c r="I7" s="46" t="s">
        <v>9</v>
      </c>
      <c r="J7" s="50">
        <v>2009</v>
      </c>
      <c r="K7" s="48">
        <v>1231206</v>
      </c>
      <c r="L7" s="48">
        <v>16647415.720000001</v>
      </c>
      <c r="M7" s="52">
        <v>7.3999999999999996E-2</v>
      </c>
    </row>
    <row r="8" spans="1:13">
      <c r="A8" s="46" t="s">
        <v>9</v>
      </c>
      <c r="B8" s="50">
        <v>2010</v>
      </c>
      <c r="C8" s="51">
        <v>40023</v>
      </c>
      <c r="D8" s="48">
        <v>465059</v>
      </c>
      <c r="E8" s="48">
        <v>16647415.720000001</v>
      </c>
      <c r="F8" s="52">
        <v>2.7900000000000001E-2</v>
      </c>
      <c r="I8" s="46" t="s">
        <v>9</v>
      </c>
      <c r="J8" s="50">
        <v>2010</v>
      </c>
      <c r="K8" s="48">
        <v>1059205</v>
      </c>
      <c r="L8" s="48">
        <v>16280370.109999999</v>
      </c>
      <c r="M8" s="52">
        <v>6.5100000000000005E-2</v>
      </c>
    </row>
    <row r="9" spans="1:13">
      <c r="A9" s="46" t="s">
        <v>9</v>
      </c>
      <c r="B9" s="50">
        <v>2011</v>
      </c>
      <c r="C9" s="51">
        <v>40380</v>
      </c>
      <c r="D9" s="48">
        <v>517716</v>
      </c>
      <c r="E9" s="48">
        <v>16280370.109999999</v>
      </c>
      <c r="F9" s="52">
        <v>3.1800000000000002E-2</v>
      </c>
      <c r="I9" s="46" t="s">
        <v>9</v>
      </c>
      <c r="J9" s="50">
        <v>2011</v>
      </c>
      <c r="K9" s="48">
        <v>1163025</v>
      </c>
      <c r="L9" s="48">
        <v>17482272.710000001</v>
      </c>
      <c r="M9" s="52">
        <v>6.6500000000000004E-2</v>
      </c>
    </row>
    <row r="10" spans="1:13">
      <c r="A10" s="46" t="s">
        <v>9</v>
      </c>
      <c r="B10" s="50">
        <v>2012</v>
      </c>
      <c r="C10" s="51">
        <v>40760</v>
      </c>
      <c r="D10" s="48">
        <v>971967</v>
      </c>
      <c r="E10" s="48">
        <v>17482272.710000001</v>
      </c>
      <c r="F10" s="52">
        <v>5.5599999999999997E-2</v>
      </c>
      <c r="I10" s="46" t="s">
        <v>9</v>
      </c>
      <c r="J10" s="50">
        <v>2012</v>
      </c>
      <c r="K10" s="48">
        <v>1097622</v>
      </c>
      <c r="L10" s="48">
        <v>17064087.23</v>
      </c>
      <c r="M10" s="52">
        <v>6.4299999999999996E-2</v>
      </c>
    </row>
    <row r="11" spans="1:13">
      <c r="A11" s="46" t="s">
        <v>9</v>
      </c>
      <c r="B11" s="50">
        <v>2013</v>
      </c>
      <c r="C11" s="51">
        <v>41110</v>
      </c>
      <c r="D11" s="48">
        <v>559289</v>
      </c>
      <c r="E11" s="48">
        <v>17064087.23</v>
      </c>
      <c r="F11" s="52">
        <v>3.2800000000000003E-2</v>
      </c>
      <c r="I11" s="46" t="s">
        <v>9</v>
      </c>
      <c r="J11" s="50">
        <v>2013</v>
      </c>
      <c r="K11" s="48">
        <v>1009482</v>
      </c>
      <c r="L11" s="48">
        <v>18388575.850000001</v>
      </c>
      <c r="M11" s="52">
        <v>5.4899999999999997E-2</v>
      </c>
    </row>
    <row r="12" spans="1:13">
      <c r="A12" s="46" t="s">
        <v>9</v>
      </c>
      <c r="B12" s="50">
        <v>2014</v>
      </c>
      <c r="C12" s="51">
        <v>41481</v>
      </c>
      <c r="D12" s="48">
        <v>563092</v>
      </c>
      <c r="E12" s="48">
        <v>18388575.850000001</v>
      </c>
      <c r="F12" s="52">
        <v>3.0599999999999999E-2</v>
      </c>
      <c r="I12" s="46" t="s">
        <v>9</v>
      </c>
      <c r="J12" s="50">
        <v>2014</v>
      </c>
      <c r="K12" s="48">
        <v>811825</v>
      </c>
      <c r="L12" s="48">
        <v>18910973.98</v>
      </c>
      <c r="M12" s="52">
        <v>4.2900000000000001E-2</v>
      </c>
    </row>
    <row r="13" spans="1:13">
      <c r="A13" s="46" t="s">
        <v>9</v>
      </c>
      <c r="B13" s="50">
        <v>2015</v>
      </c>
      <c r="C13" s="51">
        <v>41946</v>
      </c>
      <c r="D13" s="48">
        <v>894940</v>
      </c>
      <c r="E13" s="48">
        <v>18910973.98</v>
      </c>
      <c r="F13" s="52">
        <v>4.7300000000000002E-2</v>
      </c>
      <c r="I13" s="46" t="s">
        <v>9</v>
      </c>
      <c r="J13" s="50">
        <v>2015</v>
      </c>
      <c r="K13" s="48">
        <v>1372701</v>
      </c>
      <c r="L13" s="48">
        <v>19187378.789999999</v>
      </c>
      <c r="M13" s="52">
        <v>7.1499999999999994E-2</v>
      </c>
    </row>
    <row r="14" spans="1:13">
      <c r="A14" s="46" t="s">
        <v>9</v>
      </c>
      <c r="B14" s="50">
        <v>2016</v>
      </c>
      <c r="C14" s="51">
        <v>42214</v>
      </c>
      <c r="D14" s="48">
        <v>581435</v>
      </c>
      <c r="E14" s="48">
        <v>19187378.789999999</v>
      </c>
      <c r="F14" s="52">
        <v>3.0300000000000001E-2</v>
      </c>
      <c r="I14" s="46" t="s">
        <v>9</v>
      </c>
      <c r="J14" s="50">
        <v>2016</v>
      </c>
      <c r="K14" s="48">
        <v>1363360</v>
      </c>
      <c r="L14" s="48">
        <v>20020014.09</v>
      </c>
      <c r="M14" s="52">
        <v>6.8099999999999994E-2</v>
      </c>
    </row>
    <row r="15" spans="1:13">
      <c r="A15" s="46" t="s">
        <v>9</v>
      </c>
      <c r="B15" s="50">
        <v>2017</v>
      </c>
      <c r="C15" s="51">
        <v>42598</v>
      </c>
      <c r="D15" s="48">
        <v>540285</v>
      </c>
      <c r="E15" s="48">
        <v>20020014.09</v>
      </c>
      <c r="F15" s="52">
        <v>2.7E-2</v>
      </c>
      <c r="I15" s="46" t="s">
        <v>9</v>
      </c>
      <c r="J15" s="50">
        <v>2017</v>
      </c>
      <c r="K15" s="48">
        <v>781019</v>
      </c>
      <c r="L15" s="48">
        <v>20774163.030000001</v>
      </c>
      <c r="M15" s="52">
        <v>3.7600000000000001E-2</v>
      </c>
    </row>
    <row r="16" spans="1:13">
      <c r="A16" s="46" t="s">
        <v>9</v>
      </c>
      <c r="B16" s="50">
        <v>2018</v>
      </c>
      <c r="C16" s="51">
        <v>42951</v>
      </c>
      <c r="D16" s="48">
        <v>515391</v>
      </c>
      <c r="E16" s="48">
        <v>20774163.030000001</v>
      </c>
      <c r="F16" s="52">
        <v>2.4799999999999999E-2</v>
      </c>
      <c r="I16" s="46" t="s">
        <v>9</v>
      </c>
      <c r="J16" s="50">
        <v>2018</v>
      </c>
      <c r="K16" s="48">
        <v>846592</v>
      </c>
      <c r="L16" s="48">
        <v>21981963.23</v>
      </c>
      <c r="M16" s="52">
        <v>3.85E-2</v>
      </c>
    </row>
    <row r="17" spans="1:13">
      <c r="A17" s="46" t="s">
        <v>9</v>
      </c>
      <c r="B17" s="50">
        <v>2019</v>
      </c>
      <c r="C17" s="51">
        <v>43304</v>
      </c>
      <c r="D17" s="48">
        <v>742667</v>
      </c>
      <c r="E17" s="48">
        <v>21981963.23</v>
      </c>
      <c r="F17" s="52">
        <v>3.3799999999999997E-2</v>
      </c>
      <c r="I17" s="46" t="s">
        <v>9</v>
      </c>
      <c r="J17" s="50">
        <v>2019</v>
      </c>
      <c r="K17" s="48">
        <v>991701</v>
      </c>
      <c r="L17" s="48">
        <v>23227748.010000002</v>
      </c>
      <c r="M17" s="52">
        <v>4.2700000000000002E-2</v>
      </c>
    </row>
    <row r="18" spans="1:13">
      <c r="A18" s="46" t="s">
        <v>9</v>
      </c>
      <c r="B18" s="50">
        <v>2020</v>
      </c>
      <c r="C18" s="51">
        <v>43678</v>
      </c>
      <c r="D18" s="48">
        <v>967527</v>
      </c>
      <c r="E18" s="48">
        <v>23227748.010000002</v>
      </c>
      <c r="F18" s="52">
        <v>4.1700000000000001E-2</v>
      </c>
    </row>
    <row r="21" spans="1:13" ht="17.25">
      <c r="A21" s="54" t="s">
        <v>121</v>
      </c>
    </row>
    <row r="23" spans="1:13" ht="65.650000000000006">
      <c r="A23" s="25" t="s">
        <v>1</v>
      </c>
      <c r="B23" s="25" t="s">
        <v>2</v>
      </c>
      <c r="C23" s="25" t="s">
        <v>118</v>
      </c>
      <c r="D23" s="25" t="s">
        <v>119</v>
      </c>
      <c r="E23" s="25" t="s">
        <v>120</v>
      </c>
    </row>
    <row r="24" spans="1:13">
      <c r="A24" s="46" t="s">
        <v>9</v>
      </c>
      <c r="B24" s="50">
        <v>2010</v>
      </c>
      <c r="C24" s="48">
        <v>151376</v>
      </c>
      <c r="D24" s="48">
        <v>1694658</v>
      </c>
      <c r="E24" s="52">
        <v>8.9300000000000004E-2</v>
      </c>
    </row>
    <row r="25" spans="1:13">
      <c r="A25" s="46" t="s">
        <v>9</v>
      </c>
      <c r="B25" s="50">
        <v>2011</v>
      </c>
      <c r="C25" s="48">
        <v>283584</v>
      </c>
      <c r="D25" s="48">
        <v>1695197</v>
      </c>
      <c r="E25" s="52">
        <v>0.1673</v>
      </c>
    </row>
    <row r="26" spans="1:13">
      <c r="A26" s="46" t="s">
        <v>9</v>
      </c>
      <c r="B26" s="50">
        <v>2012</v>
      </c>
      <c r="C26" s="48">
        <v>231467</v>
      </c>
      <c r="D26" s="48">
        <v>1689511.04</v>
      </c>
      <c r="E26" s="52">
        <v>0.13700000000000001</v>
      </c>
    </row>
    <row r="27" spans="1:13">
      <c r="A27" s="46" t="s">
        <v>9</v>
      </c>
      <c r="B27" s="50">
        <v>2013</v>
      </c>
      <c r="C27" s="48">
        <v>446491</v>
      </c>
      <c r="D27" s="48">
        <v>1777826</v>
      </c>
      <c r="E27" s="52">
        <v>0.25109999999999999</v>
      </c>
    </row>
    <row r="28" spans="1:13">
      <c r="A28" s="46" t="s">
        <v>9</v>
      </c>
      <c r="B28" s="50">
        <v>2014</v>
      </c>
      <c r="C28" s="48">
        <v>340236</v>
      </c>
      <c r="D28" s="48">
        <v>2028773.51</v>
      </c>
      <c r="E28" s="52">
        <v>0.16769999999999999</v>
      </c>
    </row>
    <row r="29" spans="1:13">
      <c r="A29" s="46" t="s">
        <v>9</v>
      </c>
      <c r="B29" s="50">
        <v>2015</v>
      </c>
      <c r="C29" s="48">
        <v>500227</v>
      </c>
      <c r="D29" s="48">
        <v>2243785</v>
      </c>
      <c r="E29" s="52">
        <v>0.22289999999999999</v>
      </c>
    </row>
    <row r="30" spans="1:13">
      <c r="A30" s="46" t="s">
        <v>9</v>
      </c>
      <c r="B30" s="50">
        <v>2016</v>
      </c>
      <c r="C30" s="48">
        <v>242329</v>
      </c>
      <c r="D30" s="48">
        <v>2186476</v>
      </c>
      <c r="E30" s="52">
        <v>0.1108</v>
      </c>
    </row>
    <row r="31" spans="1:13">
      <c r="A31" s="46" t="s">
        <v>9</v>
      </c>
      <c r="B31" s="50">
        <v>2017</v>
      </c>
      <c r="C31" s="48">
        <v>379719</v>
      </c>
      <c r="D31" s="48">
        <v>2291017</v>
      </c>
      <c r="E31" s="52">
        <v>0.16569999999999999</v>
      </c>
    </row>
    <row r="32" spans="1:13">
      <c r="A32" s="46" t="s">
        <v>9</v>
      </c>
      <c r="B32" s="50">
        <v>2018</v>
      </c>
      <c r="C32" s="48">
        <v>89774</v>
      </c>
      <c r="D32" s="48">
        <v>2179941</v>
      </c>
      <c r="E32" s="52">
        <v>4.1200000000000001E-2</v>
      </c>
    </row>
    <row r="33" spans="1:15">
      <c r="A33" s="46" t="s">
        <v>9</v>
      </c>
      <c r="B33" s="50">
        <v>2019</v>
      </c>
      <c r="C33" s="48">
        <v>23185</v>
      </c>
      <c r="D33" s="48">
        <v>2277475</v>
      </c>
      <c r="E33" s="52">
        <v>1.0200000000000001E-2</v>
      </c>
    </row>
    <row r="34" spans="1:15">
      <c r="A34" s="46" t="s">
        <v>9</v>
      </c>
      <c r="B34" s="50">
        <v>2020</v>
      </c>
      <c r="C34" s="48">
        <v>463330</v>
      </c>
      <c r="D34" s="48">
        <v>2546117</v>
      </c>
      <c r="E34" s="52">
        <v>0.182</v>
      </c>
    </row>
    <row r="35" spans="1:15">
      <c r="A35" s="53"/>
      <c r="B35" s="57"/>
      <c r="C35" s="58"/>
      <c r="D35" s="58"/>
      <c r="E35" s="59"/>
    </row>
    <row r="36" spans="1:15">
      <c r="A36" s="53"/>
      <c r="B36" s="57"/>
      <c r="C36" s="58"/>
      <c r="D36" s="58"/>
      <c r="E36" s="59"/>
    </row>
    <row r="37" spans="1:15" ht="17.25">
      <c r="A37" s="54" t="s">
        <v>129</v>
      </c>
    </row>
    <row r="39" spans="1:15" ht="70.5" customHeight="1">
      <c r="A39" s="25" t="s">
        <v>1</v>
      </c>
      <c r="B39" s="25" t="s">
        <v>2</v>
      </c>
      <c r="C39" s="25" t="s">
        <v>130</v>
      </c>
      <c r="D39" s="25" t="s">
        <v>131</v>
      </c>
      <c r="E39" s="25" t="s">
        <v>126</v>
      </c>
      <c r="F39" s="25" t="s">
        <v>132</v>
      </c>
      <c r="G39" s="25" t="s">
        <v>133</v>
      </c>
      <c r="H39" s="25" t="s">
        <v>134</v>
      </c>
      <c r="I39" s="25" t="s">
        <v>127</v>
      </c>
      <c r="J39" s="25" t="s">
        <v>135</v>
      </c>
      <c r="K39" s="25" t="s">
        <v>136</v>
      </c>
      <c r="L39" s="25" t="s">
        <v>128</v>
      </c>
      <c r="M39" s="25" t="s">
        <v>137</v>
      </c>
      <c r="N39" s="25" t="s">
        <v>138</v>
      </c>
      <c r="O39" s="25" t="s">
        <v>139</v>
      </c>
    </row>
    <row r="40" spans="1:15">
      <c r="A40" s="46" t="s">
        <v>9</v>
      </c>
      <c r="B40" s="55">
        <v>2008</v>
      </c>
      <c r="C40" s="48">
        <v>524168</v>
      </c>
      <c r="D40" s="48">
        <v>15007</v>
      </c>
      <c r="E40" s="48">
        <v>0</v>
      </c>
      <c r="F40" s="48">
        <v>143451</v>
      </c>
      <c r="G40" s="48">
        <v>165940</v>
      </c>
      <c r="H40" s="48">
        <v>848566</v>
      </c>
      <c r="I40" s="48">
        <v>10510236</v>
      </c>
      <c r="J40" s="56">
        <v>4.99E-2</v>
      </c>
      <c r="K40" s="56">
        <v>1.4E-3</v>
      </c>
      <c r="L40" s="56">
        <v>0</v>
      </c>
      <c r="M40" s="56">
        <v>1.3599999999999999E-2</v>
      </c>
      <c r="N40" s="56">
        <v>1.5800000000000002E-2</v>
      </c>
      <c r="O40" s="56">
        <v>8.0737102382858E-2</v>
      </c>
    </row>
    <row r="41" spans="1:15">
      <c r="A41" s="46" t="s">
        <v>9</v>
      </c>
      <c r="B41" s="55">
        <v>2009</v>
      </c>
      <c r="C41" s="48">
        <v>562254</v>
      </c>
      <c r="D41" s="48">
        <v>12934</v>
      </c>
      <c r="E41" s="48">
        <v>0</v>
      </c>
      <c r="F41" s="48">
        <v>207525</v>
      </c>
      <c r="G41" s="48">
        <v>115242</v>
      </c>
      <c r="H41" s="48">
        <v>897955</v>
      </c>
      <c r="I41" s="48">
        <v>11247287</v>
      </c>
      <c r="J41" s="56">
        <v>0.05</v>
      </c>
      <c r="K41" s="56">
        <v>1.1000000000000001E-3</v>
      </c>
      <c r="L41" s="56">
        <v>0</v>
      </c>
      <c r="M41" s="56">
        <v>1.8499999999999999E-2</v>
      </c>
      <c r="N41" s="56">
        <v>1.0200000000000001E-2</v>
      </c>
      <c r="O41" s="56">
        <v>7.9837475472974095E-2</v>
      </c>
    </row>
    <row r="42" spans="1:15">
      <c r="A42" s="46" t="s">
        <v>9</v>
      </c>
      <c r="B42" s="55">
        <v>2010</v>
      </c>
      <c r="C42" s="48">
        <v>610528</v>
      </c>
      <c r="D42" s="48">
        <v>7094</v>
      </c>
      <c r="E42" s="48">
        <v>0</v>
      </c>
      <c r="F42" s="48">
        <v>80540</v>
      </c>
      <c r="G42" s="48">
        <v>216191</v>
      </c>
      <c r="H42" s="48">
        <v>914353</v>
      </c>
      <c r="I42" s="48">
        <v>11872164</v>
      </c>
      <c r="J42" s="56">
        <v>5.1400000000000001E-2</v>
      </c>
      <c r="K42" s="56">
        <v>5.9999999999999995E-4</v>
      </c>
      <c r="L42" s="56">
        <v>0</v>
      </c>
      <c r="M42" s="56">
        <v>6.7999999999999996E-3</v>
      </c>
      <c r="N42" s="56">
        <v>1.8200000000000001E-2</v>
      </c>
      <c r="O42" s="56">
        <v>7.7016540539702805E-2</v>
      </c>
    </row>
    <row r="43" spans="1:15">
      <c r="A43" s="46" t="s">
        <v>9</v>
      </c>
      <c r="B43" s="55">
        <v>2011</v>
      </c>
      <c r="C43" s="48">
        <v>636312</v>
      </c>
      <c r="D43" s="48">
        <v>9861</v>
      </c>
      <c r="E43" s="48">
        <v>0</v>
      </c>
      <c r="F43" s="48">
        <v>86202</v>
      </c>
      <c r="G43" s="48">
        <v>252793</v>
      </c>
      <c r="H43" s="48">
        <v>985168</v>
      </c>
      <c r="I43" s="48">
        <v>12724708</v>
      </c>
      <c r="J43" s="56">
        <v>0.05</v>
      </c>
      <c r="K43" s="56">
        <v>8.0000000000000004E-4</v>
      </c>
      <c r="L43" s="56">
        <v>0</v>
      </c>
      <c r="M43" s="56">
        <v>6.7999999999999996E-3</v>
      </c>
      <c r="N43" s="56">
        <v>1.9900000000000001E-2</v>
      </c>
      <c r="O43" s="56">
        <v>7.7421658713111505E-2</v>
      </c>
    </row>
    <row r="44" spans="1:15">
      <c r="A44" s="46" t="s">
        <v>9</v>
      </c>
      <c r="B44" s="55">
        <v>2012</v>
      </c>
      <c r="C44" s="48">
        <v>626071</v>
      </c>
      <c r="D44" s="48">
        <v>6685</v>
      </c>
      <c r="E44" s="48">
        <v>0</v>
      </c>
      <c r="F44" s="48">
        <v>80654</v>
      </c>
      <c r="G44" s="48">
        <v>243505</v>
      </c>
      <c r="H44" s="48">
        <v>956915</v>
      </c>
      <c r="I44" s="48">
        <v>13146135</v>
      </c>
      <c r="J44" s="56">
        <v>4.7600000000000003E-2</v>
      </c>
      <c r="K44" s="56">
        <v>5.0000000000000001E-4</v>
      </c>
      <c r="L44" s="56">
        <v>0</v>
      </c>
      <c r="M44" s="56">
        <v>6.1000000000000004E-3</v>
      </c>
      <c r="N44" s="56">
        <v>1.8499999999999999E-2</v>
      </c>
      <c r="O44" s="56">
        <v>7.2790595867150296E-2</v>
      </c>
    </row>
    <row r="45" spans="1:15">
      <c r="A45" s="46" t="s">
        <v>9</v>
      </c>
      <c r="B45" s="55">
        <v>2013</v>
      </c>
      <c r="C45" s="48">
        <v>575884</v>
      </c>
      <c r="D45" s="48">
        <v>6712</v>
      </c>
      <c r="E45" s="48">
        <v>0</v>
      </c>
      <c r="F45" s="48">
        <v>58389</v>
      </c>
      <c r="G45" s="48">
        <v>257627</v>
      </c>
      <c r="H45" s="48">
        <v>898612</v>
      </c>
      <c r="I45" s="48">
        <v>13618194</v>
      </c>
      <c r="J45" s="56">
        <v>4.2299999999999997E-2</v>
      </c>
      <c r="K45" s="56">
        <v>5.0000000000000001E-4</v>
      </c>
      <c r="L45" s="56">
        <v>0</v>
      </c>
      <c r="M45" s="56">
        <v>4.3E-3</v>
      </c>
      <c r="N45" s="56">
        <v>1.89E-2</v>
      </c>
      <c r="O45" s="56">
        <v>6.5986135900252305E-2</v>
      </c>
    </row>
    <row r="46" spans="1:15">
      <c r="A46" s="46" t="s">
        <v>9</v>
      </c>
      <c r="B46" s="55">
        <v>2014</v>
      </c>
      <c r="C46" s="48">
        <v>569742</v>
      </c>
      <c r="D46" s="48">
        <v>8821</v>
      </c>
      <c r="E46" s="48">
        <v>0</v>
      </c>
      <c r="F46" s="48">
        <v>111861</v>
      </c>
      <c r="G46" s="48">
        <v>272902</v>
      </c>
      <c r="H46" s="48">
        <v>963326</v>
      </c>
      <c r="I46" s="48">
        <v>14362691</v>
      </c>
      <c r="J46" s="56">
        <v>3.9699999999999999E-2</v>
      </c>
      <c r="K46" s="56">
        <v>5.9999999999999995E-4</v>
      </c>
      <c r="L46" s="56">
        <v>0</v>
      </c>
      <c r="M46" s="56">
        <v>7.7999999999999996E-3</v>
      </c>
      <c r="N46" s="56">
        <v>1.9E-2</v>
      </c>
      <c r="O46" s="56">
        <v>6.7071414402774504E-2</v>
      </c>
    </row>
    <row r="47" spans="1:15">
      <c r="A47" s="46" t="s">
        <v>9</v>
      </c>
      <c r="B47" s="55">
        <v>2015</v>
      </c>
      <c r="C47" s="48">
        <v>549755</v>
      </c>
      <c r="D47" s="48">
        <v>8403</v>
      </c>
      <c r="E47" s="48">
        <v>0</v>
      </c>
      <c r="F47" s="48">
        <v>185101</v>
      </c>
      <c r="G47" s="48">
        <v>218086</v>
      </c>
      <c r="H47" s="48">
        <v>961345</v>
      </c>
      <c r="I47" s="48">
        <v>14823986</v>
      </c>
      <c r="J47" s="56">
        <v>3.7100000000000001E-2</v>
      </c>
      <c r="K47" s="56">
        <v>5.9999999999999995E-4</v>
      </c>
      <c r="L47" s="56">
        <v>0</v>
      </c>
      <c r="M47" s="56">
        <v>1.2500000000000001E-2</v>
      </c>
      <c r="N47" s="56">
        <v>1.47E-2</v>
      </c>
      <c r="O47" s="56">
        <v>6.48506413861967E-2</v>
      </c>
    </row>
    <row r="48" spans="1:15">
      <c r="A48" s="46" t="s">
        <v>9</v>
      </c>
      <c r="B48" s="55">
        <v>2016</v>
      </c>
      <c r="C48" s="48">
        <v>507761</v>
      </c>
      <c r="D48" s="48">
        <v>72474</v>
      </c>
      <c r="E48" s="48">
        <v>0</v>
      </c>
      <c r="F48" s="48">
        <v>259682</v>
      </c>
      <c r="G48" s="48">
        <v>250834</v>
      </c>
      <c r="H48" s="48">
        <v>1090751</v>
      </c>
      <c r="I48" s="48">
        <v>15305370</v>
      </c>
      <c r="J48" s="56">
        <v>3.32E-2</v>
      </c>
      <c r="K48" s="56">
        <v>4.7000000000000002E-3</v>
      </c>
      <c r="L48" s="56">
        <v>0</v>
      </c>
      <c r="M48" s="56">
        <v>1.7000000000000001E-2</v>
      </c>
      <c r="N48" s="56">
        <v>1.6400000000000001E-2</v>
      </c>
      <c r="O48" s="56">
        <v>7.1265902098413797E-2</v>
      </c>
    </row>
    <row r="49" spans="1:15">
      <c r="A49" s="46" t="s">
        <v>9</v>
      </c>
      <c r="B49" s="55">
        <v>2017</v>
      </c>
      <c r="C49" s="48">
        <v>525792</v>
      </c>
      <c r="D49" s="48">
        <v>116080</v>
      </c>
      <c r="E49" s="48">
        <v>0</v>
      </c>
      <c r="F49" s="48">
        <v>254670</v>
      </c>
      <c r="G49" s="48">
        <v>250704</v>
      </c>
      <c r="H49" s="48">
        <v>1147246</v>
      </c>
      <c r="I49" s="48">
        <v>15946042</v>
      </c>
      <c r="J49" s="56">
        <v>3.3000000000000002E-2</v>
      </c>
      <c r="K49" s="56">
        <v>7.3000000000000001E-3</v>
      </c>
      <c r="L49" s="56">
        <v>0</v>
      </c>
      <c r="M49" s="56">
        <v>1.6E-2</v>
      </c>
      <c r="N49" s="56">
        <v>1.5699999999999999E-2</v>
      </c>
      <c r="O49" s="56">
        <v>7.1945502213025606E-2</v>
      </c>
    </row>
    <row r="50" spans="1:15">
      <c r="A50" s="46" t="s">
        <v>9</v>
      </c>
      <c r="B50" s="55">
        <v>2018</v>
      </c>
      <c r="C50" s="48">
        <v>495037</v>
      </c>
      <c r="D50" s="48">
        <v>90023</v>
      </c>
      <c r="E50" s="48">
        <v>0</v>
      </c>
      <c r="F50" s="48">
        <v>260828</v>
      </c>
      <c r="G50" s="48">
        <v>250704</v>
      </c>
      <c r="H50" s="48">
        <v>1096592</v>
      </c>
      <c r="I50" s="48">
        <v>16939664</v>
      </c>
      <c r="J50" s="56">
        <v>2.92E-2</v>
      </c>
      <c r="K50" s="56">
        <v>5.3E-3</v>
      </c>
      <c r="L50" s="56">
        <v>0</v>
      </c>
      <c r="M50" s="56">
        <v>1.54E-2</v>
      </c>
      <c r="N50" s="56">
        <v>1.4800000000000001E-2</v>
      </c>
      <c r="O50" s="56">
        <v>6.4735168300858903E-2</v>
      </c>
    </row>
    <row r="51" spans="1:15">
      <c r="A51" s="46" t="s">
        <v>9</v>
      </c>
      <c r="B51" s="55">
        <v>2019</v>
      </c>
      <c r="C51" s="48">
        <v>576220</v>
      </c>
      <c r="D51" s="48">
        <v>152826</v>
      </c>
      <c r="E51" s="48">
        <v>0</v>
      </c>
      <c r="F51" s="48">
        <v>258075</v>
      </c>
      <c r="G51" s="48">
        <v>260343</v>
      </c>
      <c r="H51" s="48">
        <v>1247464</v>
      </c>
      <c r="I51" s="48">
        <v>17933112</v>
      </c>
      <c r="J51" s="56">
        <v>3.2099999999999997E-2</v>
      </c>
      <c r="K51" s="56">
        <v>8.5000000000000006E-3</v>
      </c>
      <c r="L51" s="56">
        <v>0</v>
      </c>
      <c r="M51" s="56">
        <v>1.44E-2</v>
      </c>
      <c r="N51" s="56">
        <v>1.4500000000000001E-2</v>
      </c>
      <c r="O51" s="56">
        <v>6.9562048126393203E-2</v>
      </c>
    </row>
    <row r="52" spans="1:15">
      <c r="A52" s="46" t="s">
        <v>9</v>
      </c>
      <c r="B52" s="55">
        <v>2020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18803395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6" sqref="A6"/>
    </sheetView>
  </sheetViews>
  <sheetFormatPr defaultRowHeight="12.75"/>
  <cols>
    <col min="1" max="1" width="31" customWidth="1"/>
    <col min="2" max="10" width="10.73046875" customWidth="1"/>
  </cols>
  <sheetData>
    <row r="1" spans="1:16" ht="17.25">
      <c r="A1" s="34" t="s">
        <v>101</v>
      </c>
    </row>
    <row r="2" spans="1:16" ht="17.25">
      <c r="A2" s="34"/>
    </row>
    <row r="3" spans="1:16" ht="17.25">
      <c r="A3" s="34" t="s">
        <v>214</v>
      </c>
    </row>
    <row r="6" spans="1:16" ht="15">
      <c r="A6" s="75" t="s">
        <v>219</v>
      </c>
      <c r="B6" s="77" t="s">
        <v>184</v>
      </c>
      <c r="C6" s="77" t="s">
        <v>185</v>
      </c>
      <c r="D6" s="77" t="s">
        <v>141</v>
      </c>
      <c r="E6" s="65" t="s">
        <v>142</v>
      </c>
      <c r="F6" s="77" t="s">
        <v>186</v>
      </c>
      <c r="G6" s="77" t="s">
        <v>187</v>
      </c>
      <c r="H6" s="65" t="s">
        <v>188</v>
      </c>
      <c r="I6" s="77" t="s">
        <v>189</v>
      </c>
      <c r="J6" s="77" t="s">
        <v>190</v>
      </c>
      <c r="K6" s="77" t="s">
        <v>191</v>
      </c>
      <c r="L6" s="73"/>
      <c r="N6" s="73"/>
      <c r="O6" s="73"/>
      <c r="P6" s="73"/>
    </row>
    <row r="7" spans="1:16">
      <c r="A7" s="76" t="s">
        <v>192</v>
      </c>
      <c r="B7" s="12">
        <v>39883</v>
      </c>
      <c r="C7" s="12">
        <v>37940</v>
      </c>
      <c r="D7" s="12">
        <v>35980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L7" s="12"/>
      <c r="M7" s="12"/>
      <c r="N7" s="12"/>
      <c r="O7" s="12"/>
    </row>
    <row r="8" spans="1:16">
      <c r="A8" s="76" t="s">
        <v>193</v>
      </c>
      <c r="B8" s="12">
        <v>396200</v>
      </c>
      <c r="C8" s="12">
        <v>395800</v>
      </c>
      <c r="D8" s="12">
        <v>395000</v>
      </c>
      <c r="E8" s="12">
        <v>360392</v>
      </c>
      <c r="F8" s="12">
        <v>360201</v>
      </c>
      <c r="G8" s="12">
        <v>357244</v>
      </c>
      <c r="H8" s="12">
        <v>358723</v>
      </c>
      <c r="I8" s="12">
        <v>359462</v>
      </c>
      <c r="J8" s="12">
        <v>359462</v>
      </c>
      <c r="L8" s="12"/>
      <c r="M8" s="12"/>
      <c r="N8" s="12"/>
      <c r="O8" s="12"/>
    </row>
    <row r="9" spans="1:16">
      <c r="A9" s="76" t="s">
        <v>194</v>
      </c>
      <c r="B9" s="12">
        <v>7975</v>
      </c>
      <c r="C9" s="12">
        <v>7825</v>
      </c>
      <c r="D9" s="12">
        <v>7675</v>
      </c>
      <c r="E9" s="12">
        <v>7525</v>
      </c>
      <c r="F9" s="12">
        <v>7375</v>
      </c>
      <c r="G9" s="12">
        <v>7225</v>
      </c>
      <c r="H9" s="12">
        <v>7075</v>
      </c>
      <c r="I9" s="12">
        <v>6925</v>
      </c>
      <c r="J9" s="12">
        <v>6738</v>
      </c>
      <c r="L9" s="12"/>
      <c r="M9" s="12"/>
      <c r="N9" s="12"/>
      <c r="O9" s="12"/>
    </row>
    <row r="10" spans="1:16">
      <c r="A10" s="76" t="s">
        <v>195</v>
      </c>
      <c r="B10" s="12">
        <v>35874.009999999995</v>
      </c>
      <c r="C10" s="12">
        <v>35874.380000000005</v>
      </c>
      <c r="D10" s="12">
        <v>35875</v>
      </c>
      <c r="E10" s="12">
        <v>35874</v>
      </c>
      <c r="F10" s="12">
        <v>35874</v>
      </c>
      <c r="G10" s="12">
        <v>35875</v>
      </c>
      <c r="H10" s="12">
        <v>35875</v>
      </c>
      <c r="I10" s="12">
        <v>35874</v>
      </c>
      <c r="J10" s="12">
        <v>35874</v>
      </c>
      <c r="L10" s="12"/>
      <c r="M10" s="12"/>
      <c r="N10" s="12"/>
      <c r="O10" s="12"/>
    </row>
    <row r="11" spans="1:16">
      <c r="A11" s="76" t="s">
        <v>196</v>
      </c>
      <c r="B11" s="12">
        <v>22302.799999999999</v>
      </c>
      <c r="C11" s="12">
        <v>22302.799999999999</v>
      </c>
      <c r="D11" s="12">
        <v>22303</v>
      </c>
      <c r="E11" s="12">
        <v>18765</v>
      </c>
      <c r="F11" s="12">
        <v>18103</v>
      </c>
      <c r="G11" s="12">
        <v>17703</v>
      </c>
      <c r="H11" s="12">
        <v>19303</v>
      </c>
      <c r="I11" s="12">
        <v>18803</v>
      </c>
      <c r="J11" s="12">
        <v>18303</v>
      </c>
      <c r="L11" s="12"/>
      <c r="M11" s="12"/>
      <c r="N11" s="12"/>
      <c r="O11" s="12"/>
    </row>
    <row r="12" spans="1:16">
      <c r="A12" s="76" t="s">
        <v>197</v>
      </c>
      <c r="B12" s="12">
        <v>20620.009999999998</v>
      </c>
      <c r="C12" s="12">
        <v>20620</v>
      </c>
      <c r="D12" s="12">
        <v>20620</v>
      </c>
      <c r="E12" s="12">
        <v>20621</v>
      </c>
      <c r="F12" s="12">
        <v>20620</v>
      </c>
      <c r="G12" s="12">
        <v>20621</v>
      </c>
      <c r="H12" s="12">
        <v>20620</v>
      </c>
      <c r="I12" s="12">
        <v>20620</v>
      </c>
      <c r="J12" s="12">
        <v>20620</v>
      </c>
      <c r="L12" s="12"/>
      <c r="M12" s="12"/>
      <c r="N12" s="12"/>
      <c r="O12" s="12"/>
    </row>
    <row r="13" spans="1:16">
      <c r="A13" s="76" t="s">
        <v>198</v>
      </c>
      <c r="B13" s="12">
        <v>23272.22</v>
      </c>
      <c r="C13" s="12">
        <v>23272.22</v>
      </c>
      <c r="D13" s="12">
        <v>23273</v>
      </c>
      <c r="E13" s="12">
        <v>23596</v>
      </c>
      <c r="F13" s="12">
        <v>23273</v>
      </c>
      <c r="G13" s="12">
        <v>23272</v>
      </c>
      <c r="H13" s="12">
        <v>23272</v>
      </c>
      <c r="I13" s="12">
        <v>23272</v>
      </c>
      <c r="J13" s="12">
        <v>23273</v>
      </c>
      <c r="L13" s="12"/>
      <c r="M13" s="12"/>
      <c r="N13" s="12"/>
      <c r="O13" s="12"/>
    </row>
    <row r="14" spans="1:16">
      <c r="A14" s="76" t="s">
        <v>201</v>
      </c>
      <c r="B14" s="12">
        <v>0</v>
      </c>
      <c r="C14" s="12">
        <v>0</v>
      </c>
      <c r="D14" s="12">
        <v>150970</v>
      </c>
      <c r="E14" s="12">
        <v>148284</v>
      </c>
      <c r="F14" s="12">
        <v>152884</v>
      </c>
      <c r="G14" s="12">
        <v>149284</v>
      </c>
      <c r="H14" s="12">
        <v>151534</v>
      </c>
      <c r="I14" s="12">
        <v>152457</v>
      </c>
      <c r="J14" s="12">
        <v>152174</v>
      </c>
      <c r="L14" s="12"/>
      <c r="M14" s="12"/>
      <c r="N14" s="12"/>
      <c r="O14" s="12"/>
    </row>
    <row r="15" spans="1:16">
      <c r="A15" s="76" t="s">
        <v>202</v>
      </c>
      <c r="B15" s="12">
        <v>0</v>
      </c>
      <c r="C15" s="12">
        <v>0</v>
      </c>
      <c r="D15" s="12">
        <v>0</v>
      </c>
      <c r="E15" s="12">
        <v>323107</v>
      </c>
      <c r="F15" s="12">
        <v>321769</v>
      </c>
      <c r="G15" s="12">
        <v>324519</v>
      </c>
      <c r="H15" s="12">
        <v>321769</v>
      </c>
      <c r="I15" s="12">
        <v>323769</v>
      </c>
      <c r="J15" s="12">
        <v>325269</v>
      </c>
      <c r="L15" s="12"/>
      <c r="M15" s="12"/>
      <c r="N15" s="12"/>
      <c r="O15" s="12"/>
    </row>
    <row r="16" spans="1:16">
      <c r="A16" s="76" t="s">
        <v>203</v>
      </c>
      <c r="B16" s="12">
        <v>0</v>
      </c>
      <c r="C16" s="12">
        <v>0</v>
      </c>
      <c r="D16" s="12">
        <v>39759</v>
      </c>
      <c r="E16" s="12">
        <v>40138</v>
      </c>
      <c r="F16" s="12">
        <v>40063</v>
      </c>
      <c r="G16" s="12">
        <v>39938</v>
      </c>
      <c r="H16" s="12">
        <v>39763</v>
      </c>
      <c r="I16" s="12">
        <v>39819</v>
      </c>
      <c r="J16" s="12">
        <v>40118</v>
      </c>
      <c r="L16" s="12"/>
      <c r="M16" s="12"/>
      <c r="N16" s="12"/>
      <c r="O16" s="12"/>
    </row>
    <row r="17" spans="1:16" ht="15">
      <c r="A17" s="75" t="s">
        <v>220</v>
      </c>
      <c r="L17" s="12"/>
      <c r="M17" s="12"/>
      <c r="N17" s="12"/>
      <c r="O17" s="12"/>
    </row>
    <row r="18" spans="1:16">
      <c r="A18" s="76" t="s">
        <v>199</v>
      </c>
      <c r="B18" s="12">
        <v>68145</v>
      </c>
      <c r="C18" s="12">
        <v>66552</v>
      </c>
      <c r="D18" s="12">
        <v>64914</v>
      </c>
      <c r="E18" s="12">
        <v>63276</v>
      </c>
      <c r="F18" s="12">
        <v>61638</v>
      </c>
      <c r="G18" s="12">
        <v>0</v>
      </c>
      <c r="H18" s="12">
        <v>0</v>
      </c>
      <c r="I18" s="12">
        <v>0</v>
      </c>
      <c r="J18" s="12">
        <v>0</v>
      </c>
      <c r="L18" s="12"/>
      <c r="M18" s="12"/>
      <c r="N18" s="12"/>
      <c r="O18" s="12"/>
    </row>
    <row r="19" spans="1:16">
      <c r="A19" s="76" t="s">
        <v>200</v>
      </c>
      <c r="B19" s="12">
        <v>132759</v>
      </c>
      <c r="C19" s="12">
        <v>131990</v>
      </c>
      <c r="D19" s="12">
        <v>129002</v>
      </c>
      <c r="E19" s="12">
        <v>123615</v>
      </c>
      <c r="F19" s="12">
        <f>0.927*128730</f>
        <v>119332.71</v>
      </c>
      <c r="G19" s="12">
        <f>0.927*124005</f>
        <v>114952.63500000001</v>
      </c>
      <c r="H19" s="12">
        <f>0.927*119280</f>
        <v>110572.56000000001</v>
      </c>
      <c r="I19" s="12">
        <f>0.927*114555</f>
        <v>106192.485</v>
      </c>
      <c r="J19" s="12">
        <f>0.927*109830</f>
        <v>101812.41</v>
      </c>
      <c r="K19" t="s">
        <v>224</v>
      </c>
      <c r="L19" s="12"/>
      <c r="M19" s="12"/>
      <c r="N19" s="12"/>
      <c r="O19" s="12"/>
    </row>
    <row r="20" spans="1:16">
      <c r="A20" s="90" t="s">
        <v>221</v>
      </c>
      <c r="B20" s="63">
        <f>SUM(B7:B19)</f>
        <v>747031.04000000004</v>
      </c>
      <c r="C20" s="63">
        <f t="shared" ref="C20:J20" si="0">SUM(C7:C19)</f>
        <v>742176.4</v>
      </c>
      <c r="D20" s="63">
        <f t="shared" si="0"/>
        <v>925371</v>
      </c>
      <c r="E20" s="63">
        <f t="shared" si="0"/>
        <v>1165193</v>
      </c>
      <c r="F20" s="63">
        <f t="shared" si="0"/>
        <v>1161132.71</v>
      </c>
      <c r="G20" s="63">
        <f t="shared" si="0"/>
        <v>1090633.635</v>
      </c>
      <c r="H20" s="63">
        <f t="shared" si="0"/>
        <v>1088506.56</v>
      </c>
      <c r="I20" s="63">
        <f t="shared" si="0"/>
        <v>1087193.4850000001</v>
      </c>
      <c r="J20" s="63">
        <f t="shared" si="0"/>
        <v>1083643.4099999999</v>
      </c>
      <c r="L20" s="12"/>
      <c r="M20" s="12"/>
      <c r="N20" s="12"/>
      <c r="O20" s="12"/>
    </row>
    <row r="21" spans="1:16">
      <c r="A21" s="76"/>
      <c r="B21" s="12"/>
      <c r="C21" s="12"/>
      <c r="D21" s="12"/>
      <c r="E21" s="74"/>
      <c r="F21" s="74"/>
      <c r="G21" s="74"/>
      <c r="H21" s="74"/>
      <c r="I21" s="74"/>
      <c r="J21" s="74"/>
      <c r="L21" s="74"/>
      <c r="M21" s="74"/>
      <c r="N21" s="74"/>
      <c r="O21" s="74"/>
    </row>
    <row r="22" spans="1:16" ht="15">
      <c r="A22" s="75" t="s">
        <v>222</v>
      </c>
      <c r="B22" s="77" t="s">
        <v>184</v>
      </c>
      <c r="C22" s="77" t="s">
        <v>185</v>
      </c>
      <c r="D22" s="77" t="s">
        <v>141</v>
      </c>
      <c r="E22" s="65" t="s">
        <v>142</v>
      </c>
      <c r="F22" s="77" t="s">
        <v>186</v>
      </c>
      <c r="G22" s="77" t="s">
        <v>187</v>
      </c>
      <c r="H22" s="65" t="s">
        <v>188</v>
      </c>
      <c r="I22" s="77" t="s">
        <v>189</v>
      </c>
      <c r="J22" s="77" t="s">
        <v>190</v>
      </c>
      <c r="K22" s="77" t="s">
        <v>191</v>
      </c>
      <c r="L22" s="73"/>
      <c r="N22" s="73"/>
      <c r="O22" s="73"/>
      <c r="P22" s="73"/>
    </row>
    <row r="23" spans="1:16">
      <c r="A23" s="76" t="s">
        <v>204</v>
      </c>
      <c r="B23" s="12">
        <v>31300</v>
      </c>
      <c r="C23" s="12">
        <v>25400</v>
      </c>
      <c r="D23" s="12">
        <v>24600</v>
      </c>
      <c r="E23" s="12">
        <v>18900</v>
      </c>
      <c r="F23" s="12">
        <v>18300</v>
      </c>
      <c r="G23" s="12">
        <v>17700</v>
      </c>
      <c r="H23" s="12">
        <v>17100</v>
      </c>
      <c r="I23" s="12">
        <v>16500</v>
      </c>
      <c r="J23" s="12">
        <v>15900</v>
      </c>
      <c r="L23" s="12"/>
      <c r="M23" s="12"/>
      <c r="N23" s="12"/>
      <c r="O23" s="12"/>
    </row>
    <row r="24" spans="1:16">
      <c r="A24" s="76" t="s">
        <v>205</v>
      </c>
      <c r="B24" s="12">
        <v>7175</v>
      </c>
      <c r="C24" s="12">
        <v>6975</v>
      </c>
      <c r="D24" s="12">
        <v>6775</v>
      </c>
      <c r="E24" s="12">
        <v>5304</v>
      </c>
      <c r="F24" s="12">
        <v>5300</v>
      </c>
      <c r="G24" s="12">
        <v>5257</v>
      </c>
      <c r="H24" s="12">
        <v>5279</v>
      </c>
      <c r="I24" s="12">
        <v>5289</v>
      </c>
      <c r="J24" s="12">
        <v>5290</v>
      </c>
      <c r="L24" s="12"/>
      <c r="M24" s="12"/>
      <c r="N24" s="12"/>
      <c r="O24" s="12"/>
    </row>
    <row r="25" spans="1:16">
      <c r="A25" s="76" t="s">
        <v>206</v>
      </c>
      <c r="B25" s="12">
        <v>8262.36</v>
      </c>
      <c r="C25" s="12">
        <v>8262.36</v>
      </c>
      <c r="D25" s="12">
        <v>8263</v>
      </c>
      <c r="E25" s="12">
        <v>8263</v>
      </c>
      <c r="F25" s="12">
        <v>8263</v>
      </c>
      <c r="G25" s="12">
        <v>8263</v>
      </c>
      <c r="H25" s="12">
        <v>8263</v>
      </c>
      <c r="I25" s="12">
        <v>8263</v>
      </c>
      <c r="J25" s="12">
        <v>8264</v>
      </c>
      <c r="L25" s="12"/>
      <c r="M25" s="12"/>
      <c r="N25" s="12"/>
      <c r="O25" s="12"/>
    </row>
    <row r="26" spans="1:16">
      <c r="A26" s="76" t="s">
        <v>207</v>
      </c>
      <c r="B26" s="12">
        <v>10860</v>
      </c>
      <c r="C26" s="12">
        <v>10645</v>
      </c>
      <c r="D26" s="12">
        <v>10430</v>
      </c>
      <c r="E26" s="12">
        <v>10215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L26" s="12"/>
      <c r="M26" s="12"/>
      <c r="N26" s="12"/>
      <c r="O26" s="12"/>
    </row>
    <row r="27" spans="1:16">
      <c r="A27" s="76" t="s">
        <v>208</v>
      </c>
      <c r="B27" s="12">
        <v>10860</v>
      </c>
      <c r="C27" s="12">
        <v>10645</v>
      </c>
      <c r="D27" s="12">
        <v>10430</v>
      </c>
      <c r="E27" s="12">
        <v>10215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L27" s="12"/>
      <c r="M27" s="12"/>
      <c r="N27" s="12"/>
      <c r="O27" s="12"/>
    </row>
    <row r="28" spans="1:16">
      <c r="A28" s="76" t="s">
        <v>209</v>
      </c>
      <c r="B28" s="12">
        <v>0</v>
      </c>
      <c r="C28" s="12">
        <v>0</v>
      </c>
      <c r="D28" s="12">
        <v>8200</v>
      </c>
      <c r="E28" s="12">
        <v>8875</v>
      </c>
      <c r="F28" s="12">
        <v>8575</v>
      </c>
      <c r="G28" s="12">
        <v>8275</v>
      </c>
      <c r="H28" s="12">
        <v>8950</v>
      </c>
      <c r="I28" s="12">
        <v>8679</v>
      </c>
      <c r="J28" s="12">
        <v>8487</v>
      </c>
      <c r="L28" s="12"/>
      <c r="M28" s="12"/>
      <c r="N28" s="12"/>
      <c r="O28" s="12"/>
    </row>
    <row r="29" spans="1:16">
      <c r="A29" s="76" t="s">
        <v>210</v>
      </c>
      <c r="B29" s="12">
        <v>3679</v>
      </c>
      <c r="C29" s="12">
        <v>0</v>
      </c>
      <c r="D29" s="12">
        <v>7594</v>
      </c>
      <c r="E29" s="12">
        <v>7445</v>
      </c>
      <c r="F29" s="12">
        <v>7195</v>
      </c>
      <c r="G29" s="12">
        <v>7920</v>
      </c>
      <c r="H29" s="12">
        <v>7620</v>
      </c>
      <c r="I29" s="12">
        <v>7388</v>
      </c>
      <c r="J29" s="12">
        <v>7223</v>
      </c>
      <c r="L29" s="12"/>
      <c r="M29" s="12"/>
      <c r="N29" s="12"/>
      <c r="O29" s="12"/>
    </row>
    <row r="30" spans="1:16">
      <c r="A30" s="76" t="s">
        <v>211</v>
      </c>
      <c r="B30" s="12">
        <v>1172.0500000000002</v>
      </c>
      <c r="C30" s="12">
        <v>1109.68</v>
      </c>
      <c r="D30" s="12">
        <v>1046</v>
      </c>
      <c r="E30" s="12">
        <v>981</v>
      </c>
      <c r="F30" s="12">
        <v>914</v>
      </c>
      <c r="G30" s="12">
        <v>846</v>
      </c>
      <c r="H30" s="12">
        <v>776</v>
      </c>
      <c r="I30" s="12">
        <v>665</v>
      </c>
      <c r="J30" s="12">
        <v>633</v>
      </c>
      <c r="L30" s="12"/>
      <c r="M30" s="12"/>
      <c r="N30" s="12"/>
      <c r="O30" s="12"/>
    </row>
    <row r="31" spans="1:16">
      <c r="A31" s="90" t="s">
        <v>223</v>
      </c>
      <c r="B31" s="63">
        <f>SUM(B23:B30)</f>
        <v>73308.41</v>
      </c>
      <c r="C31" s="63">
        <f>SUM(C23:C30)</f>
        <v>63037.04</v>
      </c>
      <c r="D31" s="63">
        <f t="shared" ref="D31:J31" si="1">SUM(D23:D30)</f>
        <v>77338</v>
      </c>
      <c r="E31" s="63">
        <f t="shared" si="1"/>
        <v>70198</v>
      </c>
      <c r="F31" s="63">
        <f t="shared" si="1"/>
        <v>48547</v>
      </c>
      <c r="G31" s="63">
        <f t="shared" si="1"/>
        <v>48261</v>
      </c>
      <c r="H31" s="63">
        <f t="shared" si="1"/>
        <v>47988</v>
      </c>
      <c r="I31" s="63">
        <f t="shared" si="1"/>
        <v>46784</v>
      </c>
      <c r="J31" s="63">
        <f t="shared" si="1"/>
        <v>45797</v>
      </c>
      <c r="L31" s="12"/>
      <c r="M31" s="12"/>
      <c r="N31" s="12"/>
      <c r="O31" s="12"/>
    </row>
    <row r="32" spans="1:16">
      <c r="A32" s="76"/>
      <c r="B32" s="73"/>
      <c r="C32" s="73"/>
      <c r="D32" s="73"/>
      <c r="F32" s="73"/>
      <c r="G32" s="73"/>
      <c r="L32" s="73"/>
    </row>
    <row r="33" spans="1:15" ht="15">
      <c r="A33" s="75" t="s">
        <v>212</v>
      </c>
      <c r="B33" s="12">
        <v>11476.39</v>
      </c>
      <c r="C33" s="12">
        <v>18676.84</v>
      </c>
      <c r="D33" s="12">
        <v>80000</v>
      </c>
      <c r="E33" s="12"/>
      <c r="F33" s="12"/>
      <c r="G33" s="12"/>
      <c r="H33" s="12"/>
      <c r="I33" s="12"/>
      <c r="J33" s="12"/>
      <c r="L33" s="12"/>
      <c r="M33" s="12"/>
      <c r="N33" s="12"/>
      <c r="O33" s="12"/>
    </row>
    <row r="34" spans="1:15">
      <c r="A34" s="76"/>
      <c r="B34" s="73"/>
      <c r="C34" s="73"/>
      <c r="D34" s="73"/>
      <c r="F34" s="73"/>
      <c r="G34" s="73"/>
      <c r="L34" s="73"/>
    </row>
    <row r="35" spans="1:15" ht="15">
      <c r="A35" s="91" t="s">
        <v>213</v>
      </c>
      <c r="B35" s="63">
        <f>B20+B31+B33</f>
        <v>831815.84000000008</v>
      </c>
      <c r="C35" s="63">
        <f t="shared" ref="C35:J35" si="2">C20+C31+C33</f>
        <v>823890.28</v>
      </c>
      <c r="D35" s="63">
        <f t="shared" si="2"/>
        <v>1082709</v>
      </c>
      <c r="E35" s="63">
        <f t="shared" si="2"/>
        <v>1235391</v>
      </c>
      <c r="F35" s="63">
        <f t="shared" si="2"/>
        <v>1209679.71</v>
      </c>
      <c r="G35" s="63">
        <f t="shared" si="2"/>
        <v>1138894.635</v>
      </c>
      <c r="H35" s="63">
        <f t="shared" si="2"/>
        <v>1136494.56</v>
      </c>
      <c r="I35" s="63">
        <f t="shared" si="2"/>
        <v>1133977.4850000001</v>
      </c>
      <c r="J35" s="63">
        <f t="shared" si="2"/>
        <v>1129440.4099999999</v>
      </c>
      <c r="L35" s="12"/>
      <c r="M35" s="12"/>
      <c r="N35" s="12"/>
      <c r="O35" s="12"/>
    </row>
    <row r="36" spans="1:15">
      <c r="A36" s="78" t="s">
        <v>215</v>
      </c>
      <c r="B36" s="12"/>
      <c r="C36" s="12"/>
      <c r="D36" s="12"/>
      <c r="E36" s="12"/>
      <c r="F36" s="12"/>
      <c r="G36" s="12"/>
      <c r="H36" s="12"/>
      <c r="I36" s="12"/>
      <c r="J36" s="12"/>
      <c r="L36" s="73"/>
    </row>
    <row r="37" spans="1:15">
      <c r="B37" s="12"/>
      <c r="C37" s="12"/>
      <c r="D37" s="12"/>
      <c r="E37" s="12"/>
      <c r="F37" s="12"/>
      <c r="G37" s="12"/>
      <c r="H37" s="12"/>
      <c r="I37" s="12"/>
      <c r="J37" s="12"/>
      <c r="L37" s="12"/>
      <c r="M37" s="12"/>
      <c r="N37" s="12"/>
      <c r="O37" s="12"/>
    </row>
    <row r="38" spans="1:15">
      <c r="B38" s="73"/>
      <c r="C38" s="73"/>
      <c r="D38" s="73"/>
      <c r="E38" s="73"/>
      <c r="F38" s="73"/>
      <c r="G38" s="73"/>
      <c r="H38" s="73"/>
      <c r="I38" s="73"/>
      <c r="K38" s="73"/>
      <c r="L3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NG&amp;Tax levy</vt:lpstr>
      <vt:lpstr>LocRec</vt:lpstr>
      <vt:lpstr>Enterprises</vt:lpstr>
      <vt:lpstr>CS aid</vt:lpstr>
      <vt:lpstr>Levycapacity</vt:lpstr>
      <vt:lpstr>Reserves</vt:lpstr>
      <vt:lpstr>Debt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Kingsley</dc:creator>
  <cp:keywords/>
  <dc:description/>
  <cp:lastModifiedBy>Jen Audley</cp:lastModifiedBy>
  <dcterms:created xsi:type="dcterms:W3CDTF">2020-06-17T15:52:53Z</dcterms:created>
  <dcterms:modified xsi:type="dcterms:W3CDTF">2020-08-04T19:36:18Z</dcterms:modified>
  <cp:category/>
  <cp:contentStatus/>
</cp:coreProperties>
</file>